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875" windowHeight="7710" firstSheet="4" activeTab="4"/>
  </bookViews>
  <sheets>
    <sheet name="ΣΥΝΟΛ ΕΑΑΜ" sheetId="1" r:id="rId1"/>
    <sheet name="2010" sheetId="11" r:id="rId2"/>
    <sheet name="2011" sheetId="10" r:id="rId3"/>
    <sheet name="2012" sheetId="12" r:id="rId4"/>
    <sheet name="2016" sheetId="20" r:id="rId5"/>
  </sheets>
  <definedNames>
    <definedName name="_xlnm.Print_Area" localSheetId="1">'2010'!$A$1:$G$43</definedName>
    <definedName name="_xlnm.Print_Area" localSheetId="2">'2011'!$A$1:$O$43</definedName>
    <definedName name="_xlnm.Print_Area" localSheetId="3">'2012'!$A$1:$O$42</definedName>
    <definedName name="_xlnm.Print_Area" localSheetId="4">'2016'!#REF!</definedName>
    <definedName name="_xlnm.Print_Area" localSheetId="0">'ΣΥΝΟΛ ΕΑΑΜ'!$A$1:$BO$43</definedName>
  </definedNames>
  <calcPr calcId="125725"/>
</workbook>
</file>

<file path=xl/calcChain.xml><?xml version="1.0" encoding="utf-8"?>
<calcChain xmlns="http://schemas.openxmlformats.org/spreadsheetml/2006/main">
  <c r="M16" i="20"/>
  <c r="L16"/>
  <c r="J16"/>
  <c r="I16"/>
  <c r="H16"/>
  <c r="G16"/>
  <c r="F16"/>
  <c r="E16"/>
  <c r="D16"/>
  <c r="C16"/>
  <c r="B16"/>
  <c r="M12"/>
  <c r="N12" s="1"/>
  <c r="M7"/>
  <c r="N41"/>
  <c r="O41"/>
  <c r="P41" s="1"/>
  <c r="N42"/>
  <c r="O42"/>
  <c r="P42" s="1"/>
  <c r="N43"/>
  <c r="O43"/>
  <c r="P43" s="1"/>
  <c r="N44"/>
  <c r="O44"/>
  <c r="P44" s="1"/>
  <c r="N45"/>
  <c r="O45"/>
  <c r="P45" s="1"/>
  <c r="N46"/>
  <c r="O46"/>
  <c r="P46" s="1"/>
  <c r="N47"/>
  <c r="O47"/>
  <c r="P47" s="1"/>
  <c r="N48"/>
  <c r="O48"/>
  <c r="P48" s="1"/>
  <c r="N49"/>
  <c r="O49"/>
  <c r="P49" s="1"/>
  <c r="N50"/>
  <c r="O50"/>
  <c r="P50" s="1"/>
  <c r="N51"/>
  <c r="O51"/>
  <c r="P51" s="1"/>
  <c r="O40"/>
  <c r="P40" s="1"/>
  <c r="N40"/>
  <c r="O39"/>
  <c r="P39" s="1"/>
  <c r="N39"/>
  <c r="O38"/>
  <c r="P38" s="1"/>
  <c r="N38"/>
  <c r="O37"/>
  <c r="P37" s="1"/>
  <c r="N37"/>
  <c r="K52"/>
  <c r="L52"/>
  <c r="M52"/>
  <c r="K36"/>
  <c r="L36"/>
  <c r="M36"/>
  <c r="N26"/>
  <c r="O26"/>
  <c r="P26" s="1"/>
  <c r="N27"/>
  <c r="O27"/>
  <c r="P27" s="1"/>
  <c r="N28"/>
  <c r="O28"/>
  <c r="P28" s="1"/>
  <c r="N29"/>
  <c r="O29"/>
  <c r="P29" s="1"/>
  <c r="N30"/>
  <c r="O30"/>
  <c r="P30" s="1"/>
  <c r="N31"/>
  <c r="O31"/>
  <c r="P31" s="1"/>
  <c r="N32"/>
  <c r="O32"/>
  <c r="P32" s="1"/>
  <c r="N33"/>
  <c r="O33"/>
  <c r="P33" s="1"/>
  <c r="N34"/>
  <c r="O34"/>
  <c r="P34" s="1"/>
  <c r="N35"/>
  <c r="O35"/>
  <c r="P35" s="1"/>
  <c r="O25"/>
  <c r="P25" s="1"/>
  <c r="N25"/>
  <c r="O24"/>
  <c r="P24" s="1"/>
  <c r="N24"/>
  <c r="O23"/>
  <c r="P23" s="1"/>
  <c r="N23"/>
  <c r="O22"/>
  <c r="P22" s="1"/>
  <c r="N22"/>
  <c r="O21"/>
  <c r="P21" s="1"/>
  <c r="N21"/>
  <c r="O20"/>
  <c r="P20" s="1"/>
  <c r="N20"/>
  <c r="O19"/>
  <c r="N19"/>
  <c r="O18"/>
  <c r="P18" s="1"/>
  <c r="N18"/>
  <c r="N3"/>
  <c r="N4"/>
  <c r="N5"/>
  <c r="N6"/>
  <c r="N7"/>
  <c r="N8"/>
  <c r="N9"/>
  <c r="N10"/>
  <c r="N11"/>
  <c r="N13"/>
  <c r="N14"/>
  <c r="N15"/>
  <c r="N2"/>
  <c r="K17"/>
  <c r="L17"/>
  <c r="O3"/>
  <c r="P3" s="1"/>
  <c r="O4"/>
  <c r="P4" s="1"/>
  <c r="O5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2"/>
  <c r="P2" s="1"/>
  <c r="J52"/>
  <c r="I52"/>
  <c r="H52"/>
  <c r="G52"/>
  <c r="F52"/>
  <c r="E52"/>
  <c r="C52"/>
  <c r="B52"/>
  <c r="J36"/>
  <c r="I36"/>
  <c r="H36"/>
  <c r="G36"/>
  <c r="F36"/>
  <c r="E36"/>
  <c r="D36"/>
  <c r="C36"/>
  <c r="B36"/>
  <c r="J17"/>
  <c r="I17"/>
  <c r="H17"/>
  <c r="G17"/>
  <c r="F17"/>
  <c r="E17"/>
  <c r="D17"/>
  <c r="C17"/>
  <c r="B17"/>
  <c r="N3" i="12"/>
  <c r="O3" s="1"/>
  <c r="N4"/>
  <c r="N5"/>
  <c r="O5"/>
  <c r="M39"/>
  <c r="L39"/>
  <c r="K39"/>
  <c r="J39"/>
  <c r="I39"/>
  <c r="H39"/>
  <c r="G39"/>
  <c r="F39"/>
  <c r="E39"/>
  <c r="D39"/>
  <c r="C39"/>
  <c r="B39"/>
  <c r="N38"/>
  <c r="O38" s="1"/>
  <c r="N37"/>
  <c r="O37"/>
  <c r="N36"/>
  <c r="O36" s="1"/>
  <c r="N34"/>
  <c r="O34"/>
  <c r="N33"/>
  <c r="O33" s="1"/>
  <c r="N32"/>
  <c r="O32"/>
  <c r="N31"/>
  <c r="O31" s="1"/>
  <c r="N30"/>
  <c r="O30"/>
  <c r="N29"/>
  <c r="O29" s="1"/>
  <c r="N28"/>
  <c r="O28"/>
  <c r="N27"/>
  <c r="O27" s="1"/>
  <c r="N26"/>
  <c r="O26"/>
  <c r="N25"/>
  <c r="O25" s="1"/>
  <c r="N24"/>
  <c r="O24"/>
  <c r="N23"/>
  <c r="O23" s="1"/>
  <c r="N22"/>
  <c r="O22"/>
  <c r="N21"/>
  <c r="O21" s="1"/>
  <c r="N20"/>
  <c r="O20"/>
  <c r="M19"/>
  <c r="M40" s="1"/>
  <c r="L19"/>
  <c r="L40"/>
  <c r="K19"/>
  <c r="J19"/>
  <c r="I19"/>
  <c r="H19"/>
  <c r="G19"/>
  <c r="G40"/>
  <c r="F19"/>
  <c r="F40"/>
  <c r="E19"/>
  <c r="E40"/>
  <c r="D19"/>
  <c r="D40"/>
  <c r="C19"/>
  <c r="C40"/>
  <c r="B19"/>
  <c r="B40"/>
  <c r="N18"/>
  <c r="O18"/>
  <c r="N17"/>
  <c r="O17"/>
  <c r="N16"/>
  <c r="O16"/>
  <c r="N15"/>
  <c r="O15"/>
  <c r="N14"/>
  <c r="O14"/>
  <c r="N13"/>
  <c r="O13"/>
  <c r="N12"/>
  <c r="O12"/>
  <c r="N11"/>
  <c r="O11"/>
  <c r="N10"/>
  <c r="O10"/>
  <c r="N9"/>
  <c r="O9"/>
  <c r="N8"/>
  <c r="O8" s="1"/>
  <c r="N7"/>
  <c r="O7" s="1"/>
  <c r="N2"/>
  <c r="D39" i="11"/>
  <c r="D40" s="1"/>
  <c r="C39"/>
  <c r="B39"/>
  <c r="E37"/>
  <c r="F37" s="1"/>
  <c r="E36"/>
  <c r="E35"/>
  <c r="F35"/>
  <c r="E31"/>
  <c r="E30"/>
  <c r="F30" s="1"/>
  <c r="E29"/>
  <c r="E28"/>
  <c r="F28"/>
  <c r="E27"/>
  <c r="E26"/>
  <c r="F26" s="1"/>
  <c r="E25"/>
  <c r="E24"/>
  <c r="F24"/>
  <c r="E23"/>
  <c r="E22"/>
  <c r="F22" s="1"/>
  <c r="E21"/>
  <c r="E20"/>
  <c r="F20" s="1"/>
  <c r="D19"/>
  <c r="C19"/>
  <c r="C40" s="1"/>
  <c r="B19"/>
  <c r="B40"/>
  <c r="E18"/>
  <c r="E17"/>
  <c r="E16"/>
  <c r="E15"/>
  <c r="E14"/>
  <c r="E13"/>
  <c r="E12"/>
  <c r="E11"/>
  <c r="E10"/>
  <c r="E9"/>
  <c r="E8"/>
  <c r="E7"/>
  <c r="E6"/>
  <c r="E5"/>
  <c r="E4"/>
  <c r="E3"/>
  <c r="F3" s="1"/>
  <c r="E2"/>
  <c r="F2" s="1"/>
  <c r="M39" i="10"/>
  <c r="M40" s="1"/>
  <c r="L39"/>
  <c r="K39"/>
  <c r="J39"/>
  <c r="I39"/>
  <c r="H39"/>
  <c r="G39"/>
  <c r="F39"/>
  <c r="E39"/>
  <c r="D39"/>
  <c r="C39"/>
  <c r="B39"/>
  <c r="N34"/>
  <c r="O34" s="1"/>
  <c r="N33"/>
  <c r="O33"/>
  <c r="N32"/>
  <c r="O32" s="1"/>
  <c r="M19"/>
  <c r="L19"/>
  <c r="L40" s="1"/>
  <c r="K19"/>
  <c r="J19"/>
  <c r="J40" s="1"/>
  <c r="I19"/>
  <c r="H19"/>
  <c r="H40" s="1"/>
  <c r="G19"/>
  <c r="F19"/>
  <c r="F40" s="1"/>
  <c r="E19"/>
  <c r="D19"/>
  <c r="D40" s="1"/>
  <c r="C19"/>
  <c r="B19"/>
  <c r="B40" s="1"/>
  <c r="N3"/>
  <c r="O3" s="1"/>
  <c r="N2"/>
  <c r="S3" i="1"/>
  <c r="BN38"/>
  <c r="BO38"/>
  <c r="BN37"/>
  <c r="BO37" s="1"/>
  <c r="BN36"/>
  <c r="BO36" s="1"/>
  <c r="BN34"/>
  <c r="BO34"/>
  <c r="BN33"/>
  <c r="BO33" s="1"/>
  <c r="BN32"/>
  <c r="BO32" s="1"/>
  <c r="BN31"/>
  <c r="BO31" s="1"/>
  <c r="BN30"/>
  <c r="BO30" s="1"/>
  <c r="BN29"/>
  <c r="BO29" s="1"/>
  <c r="BN28"/>
  <c r="BO28"/>
  <c r="BN27"/>
  <c r="BO27" s="1"/>
  <c r="BN26"/>
  <c r="BO26"/>
  <c r="BN25"/>
  <c r="BO25" s="1"/>
  <c r="BN24"/>
  <c r="BO24" s="1"/>
  <c r="BN23"/>
  <c r="BO23" s="1"/>
  <c r="BN22"/>
  <c r="BO22" s="1"/>
  <c r="BN21"/>
  <c r="BO21" s="1"/>
  <c r="BN20"/>
  <c r="BO20"/>
  <c r="BL19"/>
  <c r="BN17"/>
  <c r="BO17" s="1"/>
  <c r="BN18"/>
  <c r="BO18" s="1"/>
  <c r="BN16"/>
  <c r="BO16" s="1"/>
  <c r="BN15"/>
  <c r="BO15" s="1"/>
  <c r="BN14"/>
  <c r="BO14" s="1"/>
  <c r="BN12"/>
  <c r="BO12" s="1"/>
  <c r="BN11"/>
  <c r="BO11" s="1"/>
  <c r="BN10"/>
  <c r="BO10" s="1"/>
  <c r="BN9"/>
  <c r="BO9" s="1"/>
  <c r="BN8"/>
  <c r="BO8" s="1"/>
  <c r="BN7"/>
  <c r="BO7" s="1"/>
  <c r="BN5"/>
  <c r="BO5" s="1"/>
  <c r="BN4"/>
  <c r="BO4" s="1"/>
  <c r="BN3"/>
  <c r="BO3" s="1"/>
  <c r="BN2"/>
  <c r="BO2" s="1"/>
  <c r="BM39"/>
  <c r="BM19"/>
  <c r="BM40" s="1"/>
  <c r="BL39"/>
  <c r="BK39"/>
  <c r="BN39" s="1"/>
  <c r="BK19"/>
  <c r="E37"/>
  <c r="F37"/>
  <c r="E36"/>
  <c r="F36" s="1"/>
  <c r="S36" s="1"/>
  <c r="T36" s="1"/>
  <c r="E35"/>
  <c r="F35"/>
  <c r="S35" s="1"/>
  <c r="T35" s="1"/>
  <c r="E31"/>
  <c r="E30"/>
  <c r="S30" s="1"/>
  <c r="T30" s="1"/>
  <c r="F30"/>
  <c r="E29"/>
  <c r="F29"/>
  <c r="S29"/>
  <c r="T29" s="1"/>
  <c r="E28"/>
  <c r="F28"/>
  <c r="S28"/>
  <c r="T28" s="1"/>
  <c r="E27"/>
  <c r="F27" s="1"/>
  <c r="S27" s="1"/>
  <c r="T27" s="1"/>
  <c r="E26"/>
  <c r="F26"/>
  <c r="S26"/>
  <c r="T26" s="1"/>
  <c r="E25"/>
  <c r="E24"/>
  <c r="S24" s="1"/>
  <c r="T24" s="1"/>
  <c r="F24"/>
  <c r="E23"/>
  <c r="F23"/>
  <c r="S23"/>
  <c r="T23" s="1"/>
  <c r="E22"/>
  <c r="F22" s="1"/>
  <c r="S22" s="1"/>
  <c r="T22" s="1"/>
  <c r="E21"/>
  <c r="F21"/>
  <c r="S21"/>
  <c r="T21" s="1"/>
  <c r="E20"/>
  <c r="F20" s="1"/>
  <c r="E18"/>
  <c r="E17"/>
  <c r="E16"/>
  <c r="E15"/>
  <c r="F15"/>
  <c r="S15"/>
  <c r="T15" s="1"/>
  <c r="E14"/>
  <c r="F14" s="1"/>
  <c r="S14" s="1"/>
  <c r="T14" s="1"/>
  <c r="E13"/>
  <c r="E12"/>
  <c r="F12"/>
  <c r="S12" s="1"/>
  <c r="T12" s="1"/>
  <c r="E11"/>
  <c r="F11" s="1"/>
  <c r="S11" s="1"/>
  <c r="T11" s="1"/>
  <c r="E10"/>
  <c r="F10"/>
  <c r="S10" s="1"/>
  <c r="T10" s="1"/>
  <c r="E9"/>
  <c r="F9" s="1"/>
  <c r="S9" s="1"/>
  <c r="T9" s="1"/>
  <c r="E8"/>
  <c r="F8" s="1"/>
  <c r="S8" s="1"/>
  <c r="T8" s="1"/>
  <c r="E7"/>
  <c r="F7" s="1"/>
  <c r="S7" s="1"/>
  <c r="T7" s="1"/>
  <c r="E6"/>
  <c r="E5"/>
  <c r="F5" s="1"/>
  <c r="S5" s="1"/>
  <c r="T5" s="1"/>
  <c r="E4"/>
  <c r="F4" s="1"/>
  <c r="S4" s="1"/>
  <c r="E3"/>
  <c r="F3"/>
  <c r="E2"/>
  <c r="F2"/>
  <c r="AG10"/>
  <c r="AH10" s="1"/>
  <c r="AG16"/>
  <c r="AH16" s="1"/>
  <c r="AG3"/>
  <c r="AH3" s="1"/>
  <c r="AG5"/>
  <c r="AG7"/>
  <c r="AH7" s="1"/>
  <c r="AG8"/>
  <c r="AG9"/>
  <c r="AG11"/>
  <c r="AG12"/>
  <c r="AG13"/>
  <c r="AG2"/>
  <c r="S32"/>
  <c r="T32" s="1"/>
  <c r="S33"/>
  <c r="T33" s="1"/>
  <c r="S34"/>
  <c r="T34" s="1"/>
  <c r="AE19"/>
  <c r="AU38"/>
  <c r="AV38" s="1"/>
  <c r="AU37"/>
  <c r="AV37"/>
  <c r="AU36"/>
  <c r="AV36" s="1"/>
  <c r="AU35"/>
  <c r="AV35"/>
  <c r="AU24"/>
  <c r="AV24" s="1"/>
  <c r="AU25"/>
  <c r="AV25" s="1"/>
  <c r="AU26"/>
  <c r="AV26" s="1"/>
  <c r="AU27"/>
  <c r="AV27" s="1"/>
  <c r="AU28"/>
  <c r="AV28" s="1"/>
  <c r="AU29"/>
  <c r="AV29" s="1"/>
  <c r="AU30"/>
  <c r="AV30" s="1"/>
  <c r="AU31"/>
  <c r="AV31" s="1"/>
  <c r="AU32"/>
  <c r="AV32" s="1"/>
  <c r="AU33"/>
  <c r="AV33" s="1"/>
  <c r="AU34"/>
  <c r="AV34" s="1"/>
  <c r="AU23"/>
  <c r="AV23" s="1"/>
  <c r="AU22"/>
  <c r="AV22" s="1"/>
  <c r="AU21"/>
  <c r="AV21" s="1"/>
  <c r="AU20"/>
  <c r="AU18"/>
  <c r="AV18"/>
  <c r="AU17"/>
  <c r="AV17"/>
  <c r="AU16"/>
  <c r="AV16"/>
  <c r="AU15"/>
  <c r="AV15"/>
  <c r="AU14"/>
  <c r="AV14"/>
  <c r="AU12"/>
  <c r="AV12" s="1"/>
  <c r="AU11"/>
  <c r="AV11"/>
  <c r="AU10"/>
  <c r="AV10" s="1"/>
  <c r="AU9"/>
  <c r="AV9"/>
  <c r="AU8"/>
  <c r="AV8" s="1"/>
  <c r="AU7"/>
  <c r="AV7" s="1"/>
  <c r="AU5"/>
  <c r="AV5" s="1"/>
  <c r="AU4"/>
  <c r="AV4" s="1"/>
  <c r="AU3"/>
  <c r="AG38"/>
  <c r="AH38" s="1"/>
  <c r="AG37"/>
  <c r="AH37"/>
  <c r="AG36"/>
  <c r="AH36" s="1"/>
  <c r="AG34"/>
  <c r="AH34"/>
  <c r="AG33"/>
  <c r="AH33" s="1"/>
  <c r="AG32"/>
  <c r="AH32" s="1"/>
  <c r="AG31"/>
  <c r="AH31" s="1"/>
  <c r="AG30"/>
  <c r="AH30"/>
  <c r="AG29"/>
  <c r="AH29" s="1"/>
  <c r="AG28"/>
  <c r="AH28"/>
  <c r="AG27"/>
  <c r="AH27" s="1"/>
  <c r="AG26"/>
  <c r="AH26"/>
  <c r="AG25"/>
  <c r="AH25" s="1"/>
  <c r="AG24"/>
  <c r="AH24" s="1"/>
  <c r="AG23"/>
  <c r="AH23" s="1"/>
  <c r="AG21"/>
  <c r="AH21"/>
  <c r="AG22"/>
  <c r="AH22" s="1"/>
  <c r="AG20"/>
  <c r="AH20"/>
  <c r="AG18"/>
  <c r="AH18" s="1"/>
  <c r="AG17"/>
  <c r="AH17" s="1"/>
  <c r="AG15"/>
  <c r="AH15" s="1"/>
  <c r="AG14"/>
  <c r="AH14" s="1"/>
  <c r="AH13"/>
  <c r="AH12"/>
  <c r="AH11"/>
  <c r="AH9"/>
  <c r="AH8"/>
  <c r="AH5"/>
  <c r="BI38"/>
  <c r="BJ38" s="1"/>
  <c r="BI37"/>
  <c r="BJ37" s="1"/>
  <c r="BI36"/>
  <c r="BJ36" s="1"/>
  <c r="BI35"/>
  <c r="BJ35" s="1"/>
  <c r="BI34"/>
  <c r="BJ34" s="1"/>
  <c r="BI33"/>
  <c r="BJ33" s="1"/>
  <c r="BI32"/>
  <c r="BJ32" s="1"/>
  <c r="BI31"/>
  <c r="BJ31" s="1"/>
  <c r="BI30"/>
  <c r="BJ30" s="1"/>
  <c r="BI29"/>
  <c r="BJ29" s="1"/>
  <c r="BI28"/>
  <c r="BJ28" s="1"/>
  <c r="BI27"/>
  <c r="BJ27" s="1"/>
  <c r="BI26"/>
  <c r="BJ26" s="1"/>
  <c r="BI25"/>
  <c r="BJ25" s="1"/>
  <c r="BI24"/>
  <c r="BJ24" s="1"/>
  <c r="BI23"/>
  <c r="BJ23" s="1"/>
  <c r="BI22"/>
  <c r="BJ22" s="1"/>
  <c r="BI21"/>
  <c r="BJ21" s="1"/>
  <c r="BI20"/>
  <c r="BJ20" s="1"/>
  <c r="BI18"/>
  <c r="BJ18" s="1"/>
  <c r="BI17"/>
  <c r="BJ17" s="1"/>
  <c r="BI16"/>
  <c r="BJ16" s="1"/>
  <c r="BI15"/>
  <c r="BJ15" s="1"/>
  <c r="BI14"/>
  <c r="BJ14" s="1"/>
  <c r="BI12"/>
  <c r="BJ12" s="1"/>
  <c r="BI11"/>
  <c r="BJ11" s="1"/>
  <c r="BI10"/>
  <c r="BJ10" s="1"/>
  <c r="BI9"/>
  <c r="BJ9" s="1"/>
  <c r="BI8"/>
  <c r="BJ8" s="1"/>
  <c r="BI7"/>
  <c r="BJ7" s="1"/>
  <c r="BI5"/>
  <c r="BJ5" s="1"/>
  <c r="BI4"/>
  <c r="BJ4" s="1"/>
  <c r="BI3"/>
  <c r="BJ3" s="1"/>
  <c r="BI2"/>
  <c r="AV3"/>
  <c r="AU2"/>
  <c r="S2"/>
  <c r="B19"/>
  <c r="E19" s="1"/>
  <c r="C19"/>
  <c r="D19"/>
  <c r="G19"/>
  <c r="H19"/>
  <c r="I19"/>
  <c r="J19"/>
  <c r="K19"/>
  <c r="L19"/>
  <c r="L40" s="1"/>
  <c r="M19"/>
  <c r="N19"/>
  <c r="O19"/>
  <c r="P19"/>
  <c r="P40" s="1"/>
  <c r="Q19"/>
  <c r="R19"/>
  <c r="U19"/>
  <c r="V19"/>
  <c r="W19"/>
  <c r="X19"/>
  <c r="Y19"/>
  <c r="Z19"/>
  <c r="AA19"/>
  <c r="AB19"/>
  <c r="AC19"/>
  <c r="AD19"/>
  <c r="AF19"/>
  <c r="AI19"/>
  <c r="AJ19"/>
  <c r="AK19"/>
  <c r="AL19"/>
  <c r="AM19"/>
  <c r="AN19"/>
  <c r="AO19"/>
  <c r="AP19"/>
  <c r="AQ19"/>
  <c r="AR19"/>
  <c r="AS19"/>
  <c r="AT19"/>
  <c r="AW19"/>
  <c r="AX19"/>
  <c r="AY19"/>
  <c r="AZ19"/>
  <c r="BA19"/>
  <c r="BB19"/>
  <c r="BC19"/>
  <c r="BD19"/>
  <c r="BE19"/>
  <c r="BF19"/>
  <c r="BG19"/>
  <c r="BH19"/>
  <c r="B39"/>
  <c r="B40"/>
  <c r="C39"/>
  <c r="D39"/>
  <c r="D40" s="1"/>
  <c r="G39"/>
  <c r="H39"/>
  <c r="H40"/>
  <c r="I39"/>
  <c r="J39"/>
  <c r="J40" s="1"/>
  <c r="K39"/>
  <c r="L39"/>
  <c r="M39"/>
  <c r="N39"/>
  <c r="N40" s="1"/>
  <c r="O39"/>
  <c r="P39"/>
  <c r="Q39"/>
  <c r="R39"/>
  <c r="R40" s="1"/>
  <c r="U39"/>
  <c r="V39"/>
  <c r="V40"/>
  <c r="W39"/>
  <c r="W40" s="1"/>
  <c r="X39"/>
  <c r="X40" s="1"/>
  <c r="Y39"/>
  <c r="Z39"/>
  <c r="Z40"/>
  <c r="AA39"/>
  <c r="AB39"/>
  <c r="AC39"/>
  <c r="AD39"/>
  <c r="AE39"/>
  <c r="AE40"/>
  <c r="AF39"/>
  <c r="AI39"/>
  <c r="AI40" s="1"/>
  <c r="AJ39"/>
  <c r="AK39"/>
  <c r="AL39"/>
  <c r="AM39"/>
  <c r="AN39"/>
  <c r="AO39"/>
  <c r="AP39"/>
  <c r="AQ39"/>
  <c r="AQ40" s="1"/>
  <c r="AR39"/>
  <c r="AR40" s="1"/>
  <c r="AS39"/>
  <c r="AT39"/>
  <c r="AT40"/>
  <c r="AW39"/>
  <c r="AX39"/>
  <c r="AX40" s="1"/>
  <c r="AY39"/>
  <c r="AY40"/>
  <c r="AZ39"/>
  <c r="AZ40" s="1"/>
  <c r="BA39"/>
  <c r="BA40" s="1"/>
  <c r="BB39"/>
  <c r="BB40" s="1"/>
  <c r="BC39"/>
  <c r="BD39"/>
  <c r="BD40"/>
  <c r="BE39"/>
  <c r="BE40" s="1"/>
  <c r="BF39"/>
  <c r="BF40" s="1"/>
  <c r="BG39"/>
  <c r="BH39"/>
  <c r="BH40" s="1"/>
  <c r="C40"/>
  <c r="G40"/>
  <c r="I40"/>
  <c r="K40"/>
  <c r="M40"/>
  <c r="O40"/>
  <c r="Q40"/>
  <c r="U40"/>
  <c r="Y40"/>
  <c r="AJ40"/>
  <c r="AL40"/>
  <c r="AN40"/>
  <c r="AP40"/>
  <c r="AV2"/>
  <c r="AF40"/>
  <c r="T2"/>
  <c r="BK40"/>
  <c r="T3"/>
  <c r="O2" i="12"/>
  <c r="F4" i="11"/>
  <c r="F5"/>
  <c r="F6"/>
  <c r="F7"/>
  <c r="F8"/>
  <c r="F9"/>
  <c r="F10"/>
  <c r="F11"/>
  <c r="F12"/>
  <c r="F13"/>
  <c r="F14"/>
  <c r="F15"/>
  <c r="F16"/>
  <c r="F17"/>
  <c r="F18"/>
  <c r="E19"/>
  <c r="F21"/>
  <c r="F23"/>
  <c r="F25"/>
  <c r="F27"/>
  <c r="F29"/>
  <c r="F31"/>
  <c r="F36"/>
  <c r="O2" i="10"/>
  <c r="N5"/>
  <c r="O5"/>
  <c r="N6"/>
  <c r="O6" s="1"/>
  <c r="N7"/>
  <c r="O7"/>
  <c r="N8"/>
  <c r="O8" s="1"/>
  <c r="N9"/>
  <c r="O9"/>
  <c r="N10"/>
  <c r="O10" s="1"/>
  <c r="N11"/>
  <c r="O11" s="1"/>
  <c r="N12"/>
  <c r="O12" s="1"/>
  <c r="N13"/>
  <c r="O13"/>
  <c r="N14"/>
  <c r="O14" s="1"/>
  <c r="N15"/>
  <c r="O15"/>
  <c r="N16"/>
  <c r="O16" s="1"/>
  <c r="N17"/>
  <c r="O17"/>
  <c r="N18"/>
  <c r="O18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/>
  <c r="N30"/>
  <c r="O30" s="1"/>
  <c r="N31"/>
  <c r="O31" s="1"/>
  <c r="N35"/>
  <c r="O35" s="1"/>
  <c r="N36"/>
  <c r="O36"/>
  <c r="N37"/>
  <c r="O37" s="1"/>
  <c r="N4"/>
  <c r="N20"/>
  <c r="O20"/>
  <c r="O4" i="12"/>
  <c r="BJ2" i="1"/>
  <c r="BI19"/>
  <c r="BI40" s="1"/>
  <c r="AV20"/>
  <c r="AU39"/>
  <c r="AV39"/>
  <c r="AH2"/>
  <c r="AG39"/>
  <c r="AH39" s="1"/>
  <c r="E39"/>
  <c r="BG40"/>
  <c r="BC40"/>
  <c r="AO40"/>
  <c r="AK40"/>
  <c r="BI39"/>
  <c r="BJ39" s="1"/>
  <c r="N39" i="10"/>
  <c r="BN19" i="1"/>
  <c r="BJ19"/>
  <c r="M17" i="20" l="1"/>
  <c r="N16"/>
  <c r="N17" s="1"/>
  <c r="S31" i="1"/>
  <c r="T31" s="1"/>
  <c r="E40"/>
  <c r="AU19"/>
  <c r="AU40" s="1"/>
  <c r="F25"/>
  <c r="S25" s="1"/>
  <c r="T25" s="1"/>
  <c r="F31"/>
  <c r="BL40"/>
  <c r="BN40" s="1"/>
  <c r="C40" i="10"/>
  <c r="G40"/>
  <c r="K40"/>
  <c r="N19" i="12"/>
  <c r="N19" i="10"/>
  <c r="N40" s="1"/>
  <c r="AS40" i="1"/>
  <c r="AW40"/>
  <c r="AM40"/>
  <c r="S37"/>
  <c r="T37" s="1"/>
  <c r="E39" i="11"/>
  <c r="AV19" i="1"/>
  <c r="AV40" s="1"/>
  <c r="E40" i="10"/>
  <c r="I40"/>
  <c r="F19" i="11"/>
  <c r="F40" s="1"/>
  <c r="O19" i="12"/>
  <c r="O40" s="1"/>
  <c r="N39"/>
  <c r="O39" s="1"/>
  <c r="E40" i="11"/>
  <c r="K53" i="20"/>
  <c r="N52"/>
  <c r="N36"/>
  <c r="O36"/>
  <c r="M53"/>
  <c r="L53"/>
  <c r="P19"/>
  <c r="P36" s="1"/>
  <c r="P52"/>
  <c r="O52"/>
  <c r="O17"/>
  <c r="P17" s="1"/>
  <c r="D53"/>
  <c r="C53"/>
  <c r="B53"/>
  <c r="T4" i="1"/>
  <c r="AG4" s="1"/>
  <c r="BJ40"/>
  <c r="O39" i="10"/>
  <c r="S18" i="1"/>
  <c r="T18" s="1"/>
  <c r="BO39"/>
  <c r="F39" i="11"/>
  <c r="S6" i="1"/>
  <c r="T6" s="1"/>
  <c r="BO19"/>
  <c r="F39"/>
  <c r="S20"/>
  <c r="N40" i="12"/>
  <c r="O4" i="10"/>
  <c r="O19" s="1"/>
  <c r="O40" s="1"/>
  <c r="F6" i="1"/>
  <c r="F13"/>
  <c r="S13" s="1"/>
  <c r="F16"/>
  <c r="S16" s="1"/>
  <c r="T16" s="1"/>
  <c r="F17"/>
  <c r="S17" s="1"/>
  <c r="T17" s="1"/>
  <c r="F18"/>
  <c r="F53" i="20"/>
  <c r="H53"/>
  <c r="J53"/>
  <c r="E53"/>
  <c r="G53"/>
  <c r="I53"/>
  <c r="F19" i="1" l="1"/>
  <c r="F40" s="1"/>
  <c r="N53" i="20"/>
  <c r="O53"/>
  <c r="P53"/>
  <c r="T13" i="1"/>
  <c r="T19" s="1"/>
  <c r="S19"/>
  <c r="AG19"/>
  <c r="AG40" s="1"/>
  <c r="AH4"/>
  <c r="AH19" s="1"/>
  <c r="AH40" s="1"/>
  <c r="BO40"/>
  <c r="T20"/>
  <c r="T39" s="1"/>
  <c r="S39"/>
  <c r="S40" l="1"/>
  <c r="T40"/>
</calcChain>
</file>

<file path=xl/sharedStrings.xml><?xml version="1.0" encoding="utf-8"?>
<sst xmlns="http://schemas.openxmlformats.org/spreadsheetml/2006/main" count="258" uniqueCount="71">
  <si>
    <t>ΓΝ "Παπαγεωργίου"</t>
  </si>
  <si>
    <t>ΓΝΘ "Γ. Παπανικολάου"</t>
  </si>
  <si>
    <t>ΓΝΘ "Γ. Γεννηματάς"</t>
  </si>
  <si>
    <t>ΓΝΘ "Ο Άγιος Δημήτριος"</t>
  </si>
  <si>
    <t>Ν Ειδικών Παθήσεων</t>
  </si>
  <si>
    <t>Ψυχιατρικό Νοσοκομείο</t>
  </si>
  <si>
    <t>ΓΝ Βέροιας</t>
  </si>
  <si>
    <t>ΓΝ Νάουσας</t>
  </si>
  <si>
    <t>ΓΝ Έδεσσας</t>
  </si>
  <si>
    <t>ΓΝ Γιαννιτσών</t>
  </si>
  <si>
    <t>ΓΝ Κατερίνης</t>
  </si>
  <si>
    <t>Ψυχιατρικό Νοσοκομείο Πέτρας Ολύμπου</t>
  </si>
  <si>
    <t>ΓΝ Κοζάνης</t>
  </si>
  <si>
    <t>ΓΝ Πτολεμαΐδας</t>
  </si>
  <si>
    <t>ΓΝ Γρεβενών</t>
  </si>
  <si>
    <t>ΓΝ Καστοριάς</t>
  </si>
  <si>
    <t>ΓΝ Φλώρινας</t>
  </si>
  <si>
    <t>Μερικό Σύνολο</t>
  </si>
  <si>
    <t>ΚΥ Κουφαλίων</t>
  </si>
  <si>
    <t>ΚΥ Λαγκαδά</t>
  </si>
  <si>
    <t>ΚΥ Ευόσμου</t>
  </si>
  <si>
    <t>ΚΥ Διαβατών</t>
  </si>
  <si>
    <t>ΚΥ Χαλάστρας</t>
  </si>
  <si>
    <t>ΚΥ Αλεξάνδρειας</t>
  </si>
  <si>
    <t>ΚΥ Αριδαίας</t>
  </si>
  <si>
    <t>ΚΥ Σκύδρας</t>
  </si>
  <si>
    <t>ΚΥ Άρνισσας</t>
  </si>
  <si>
    <t>ΚΥ Κρύας Βρύσης</t>
  </si>
  <si>
    <t>ΚΥ Λιτοχώρου</t>
  </si>
  <si>
    <t>ΚΥ Αιγινίου</t>
  </si>
  <si>
    <t>ΚΥ Σιάτιστας</t>
  </si>
  <si>
    <t>ΚΥ Τσοτυλίου</t>
  </si>
  <si>
    <t>ΚΥ Σερβίων</t>
  </si>
  <si>
    <t>ΚΥ Δεσκάτης</t>
  </si>
  <si>
    <t>ΚΥ Άργους Ορεστικού</t>
  </si>
  <si>
    <t>ΚΥ Αμυνταίου</t>
  </si>
  <si>
    <t>Δε γίνεται διαχείριση</t>
  </si>
  <si>
    <t>Υπήρξε πρόβλημα δεν έγινε παραλαβή</t>
  </si>
  <si>
    <t>Σύνολο</t>
  </si>
  <si>
    <t>Σύνολο από Μονάδες Υγείας (Νοσοκομεία +Κέντρα Υγείας)</t>
  </si>
  <si>
    <t>Μαϊος-12</t>
  </si>
  <si>
    <t>ΚΕΦΙΑΠ Αμυνταίου</t>
  </si>
  <si>
    <t>έληξε η σύμβαση του ΓΝ Γρεβενών</t>
  </si>
  <si>
    <t>Από αυτό τον μήνα τα απόβλητα του Ψυχ. Τομέα δηλώνονται συνολικά από το ΓΝ Κατερίνης- Ψυχ Τομ</t>
  </si>
  <si>
    <t>Μερικό σύνολο</t>
  </si>
  <si>
    <t>Μ.Ο. (kg/ημέρα)</t>
  </si>
  <si>
    <t>ΕΑΑΜ Μολυσματικού Χαρακτήρα Νοσοκομείο/Κέντρο Υγείας</t>
  </si>
  <si>
    <t>Δεν έχει υπογραφεί Σύμβαση</t>
  </si>
  <si>
    <t>δεν γίνεται διαχείριση</t>
  </si>
  <si>
    <t>σταμάτησε η λειτουργία του Νοσοκομείου</t>
  </si>
  <si>
    <t>ΜΥ Βέροιας</t>
  </si>
  <si>
    <t>ΜΥ Γιαννιτσών</t>
  </si>
  <si>
    <t>ΜΥ Γρεβενών</t>
  </si>
  <si>
    <t>ΜΥ Έδεσσας</t>
  </si>
  <si>
    <t>ΜΥ Θεσσαλονίκης</t>
  </si>
  <si>
    <t>ΜΥ ΚΑΠ ΔΕΗ Θεσσαλονίκης</t>
  </si>
  <si>
    <t>ΜΥ ΚΑΠ ΔΕΗ Κοζάνης</t>
  </si>
  <si>
    <t>ΜΥ Καστοριάς</t>
  </si>
  <si>
    <t>ΜΥ Κατερίνης</t>
  </si>
  <si>
    <t>ΜΥ Κοζάνης</t>
  </si>
  <si>
    <t>ΜΥ Νάουσας</t>
  </si>
  <si>
    <t>ΜΥ Νεάπολης</t>
  </si>
  <si>
    <t>ΜΥ Πύλης Αξιού</t>
  </si>
  <si>
    <t>ΜΥ Φλώρινας</t>
  </si>
  <si>
    <t>ΕΑΑΜ Μολυσματικού Χαρακτήρα Νοσοκομείο/ΚΥ/ΜΥ ΠΕΔΥ</t>
  </si>
  <si>
    <t>ΜΥ Πτολεμαϊδας</t>
  </si>
  <si>
    <t>Σύνολο έτους</t>
  </si>
  <si>
    <t>ΜΟ kg/μήνα</t>
  </si>
  <si>
    <t>Ψυχιατρικό Ν.Θ.</t>
  </si>
  <si>
    <t>ΜΟ kg/ημέρα</t>
  </si>
  <si>
    <t>ΣΥΝΟΛΟ 3ης ΥΠΕ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</si>
</sst>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8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sz val="10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8"/>
      <name val="Calibri"/>
      <family val="2"/>
      <charset val="161"/>
    </font>
    <font>
      <sz val="8"/>
      <name val="Arial"/>
      <family val="2"/>
      <charset val="161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</font>
    <font>
      <sz val="12"/>
      <color rgb="FFFF0000"/>
      <name val="Calibri"/>
      <family val="2"/>
      <charset val="161"/>
    </font>
    <font>
      <sz val="12"/>
      <color theme="0"/>
      <name val="Calibri"/>
      <family val="2"/>
      <charset val="161"/>
    </font>
    <font>
      <b/>
      <sz val="11"/>
      <color rgb="FFFF0000"/>
      <name val="Calibri"/>
      <family val="2"/>
      <charset val="161"/>
    </font>
    <font>
      <sz val="11"/>
      <color rgb="FFFF0000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44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17" fontId="20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17" fontId="14" fillId="2" borderId="1" xfId="0" applyNumberFormat="1" applyFont="1" applyFill="1" applyBorder="1" applyAlignment="1">
      <alignment horizontal="center" vertical="center" wrapText="1"/>
    </xf>
    <xf numFmtId="17" fontId="14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23" fillId="0" borderId="1" xfId="0" applyNumberFormat="1" applyFont="1" applyBorder="1" applyAlignment="1">
      <alignment horizontal="left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5" fontId="27" fillId="0" borderId="5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165" fontId="25" fillId="5" borderId="1" xfId="0" applyNumberFormat="1" applyFont="1" applyFill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164" fontId="25" fillId="5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165" fontId="25" fillId="5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/>
    </xf>
    <xf numFmtId="164" fontId="26" fillId="7" borderId="1" xfId="0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7" fontId="26" fillId="7" borderId="1" xfId="0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left" vertical="center" wrapText="1"/>
    </xf>
    <xf numFmtId="164" fontId="26" fillId="7" borderId="1" xfId="0" applyNumberFormat="1" applyFont="1" applyFill="1" applyBorder="1" applyAlignment="1">
      <alignment horizontal="center" vertical="center"/>
    </xf>
    <xf numFmtId="165" fontId="26" fillId="7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5" borderId="1" xfId="2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5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2" fontId="25" fillId="0" borderId="1" xfId="0" applyNumberFormat="1" applyFont="1" applyBorder="1" applyAlignment="1">
      <alignment horizontal="left" vertical="center" wrapText="1"/>
    </xf>
    <xf numFmtId="0" fontId="25" fillId="0" borderId="0" xfId="0" applyFont="1" applyFill="1"/>
    <xf numFmtId="0" fontId="25" fillId="6" borderId="0" xfId="0" applyFont="1" applyFill="1"/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4" fontId="26" fillId="7" borderId="1" xfId="0" applyNumberFormat="1" applyFont="1" applyFill="1" applyBorder="1" applyAlignment="1">
      <alignment horizontal="left" vertical="center" wrapText="1"/>
    </xf>
    <xf numFmtId="164" fontId="25" fillId="4" borderId="2" xfId="0" applyNumberFormat="1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</cellXfs>
  <cellStyles count="4">
    <cellStyle name="Κανονικό" xfId="0" builtinId="0"/>
    <cellStyle name="Κανονικό 2" xfId="1"/>
    <cellStyle name="Κανονικό 3" xfId="2"/>
    <cellStyle name="Κανονικό 5" xfId="3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2"/>
  <sheetViews>
    <sheetView view="pageBreakPreview" zoomScaleSheetLayoutView="100" workbookViewId="0">
      <pane xSplit="1" topLeftCell="B1" activePane="topRight" state="frozen"/>
      <selection pane="topRight" activeCell="A15" sqref="A15"/>
    </sheetView>
  </sheetViews>
  <sheetFormatPr defaultColWidth="9.140625" defaultRowHeight="15.75"/>
  <cols>
    <col min="1" max="1" width="29.140625" style="11" customWidth="1"/>
    <col min="2" max="2" width="13.7109375" style="1" customWidth="1"/>
    <col min="3" max="3" width="11.140625" style="1" customWidth="1"/>
    <col min="4" max="4" width="10.85546875" style="1" customWidth="1"/>
    <col min="5" max="5" width="10.85546875" style="48" customWidth="1"/>
    <col min="6" max="6" width="11.7109375" style="48" customWidth="1"/>
    <col min="7" max="8" width="10.140625" style="1" bestFit="1" customWidth="1"/>
    <col min="9" max="9" width="10.42578125" style="1" customWidth="1"/>
    <col min="10" max="14" width="10.140625" style="1" bestFit="1" customWidth="1"/>
    <col min="15" max="18" width="11.85546875" style="1" customWidth="1"/>
    <col min="19" max="20" width="11.85546875" style="48" customWidth="1"/>
    <col min="21" max="32" width="11.85546875" style="1" customWidth="1"/>
    <col min="33" max="34" width="11.85546875" style="48" customWidth="1"/>
    <col min="35" max="46" width="11.85546875" style="1" customWidth="1"/>
    <col min="47" max="48" width="11.85546875" style="48" customWidth="1"/>
    <col min="49" max="58" width="11.85546875" style="1" customWidth="1"/>
    <col min="59" max="59" width="10" style="1" customWidth="1"/>
    <col min="60" max="60" width="11.85546875" style="1" customWidth="1"/>
    <col min="61" max="61" width="10.5703125" style="48" customWidth="1"/>
    <col min="62" max="62" width="11.85546875" style="48" customWidth="1"/>
    <col min="63" max="63" width="9.140625" style="1"/>
    <col min="64" max="64" width="11.42578125" style="1" customWidth="1"/>
    <col min="65" max="65" width="10.140625" style="1" customWidth="1"/>
    <col min="66" max="66" width="11.140625" style="32" customWidth="1"/>
    <col min="67" max="67" width="11.5703125" style="1" customWidth="1"/>
    <col min="68" max="16384" width="9.140625" style="1"/>
  </cols>
  <sheetData>
    <row r="1" spans="1:67" ht="47.25">
      <c r="A1" s="12" t="s">
        <v>46</v>
      </c>
      <c r="B1" s="13">
        <v>40452</v>
      </c>
      <c r="C1" s="13">
        <v>40483</v>
      </c>
      <c r="D1" s="13">
        <v>40513</v>
      </c>
      <c r="E1" s="13" t="s">
        <v>44</v>
      </c>
      <c r="F1" s="13" t="s">
        <v>45</v>
      </c>
      <c r="G1" s="14">
        <v>40544</v>
      </c>
      <c r="H1" s="14">
        <v>40575</v>
      </c>
      <c r="I1" s="14">
        <v>40603</v>
      </c>
      <c r="J1" s="13">
        <v>40634</v>
      </c>
      <c r="K1" s="13">
        <v>40664</v>
      </c>
      <c r="L1" s="13">
        <v>40695</v>
      </c>
      <c r="M1" s="13">
        <v>40725</v>
      </c>
      <c r="N1" s="13">
        <v>40756</v>
      </c>
      <c r="O1" s="13">
        <v>40787</v>
      </c>
      <c r="P1" s="13">
        <v>40817</v>
      </c>
      <c r="Q1" s="13">
        <v>40848</v>
      </c>
      <c r="R1" s="13">
        <v>40878</v>
      </c>
      <c r="S1" s="13" t="s">
        <v>44</v>
      </c>
      <c r="T1" s="13" t="s">
        <v>45</v>
      </c>
      <c r="U1" s="13">
        <v>40909</v>
      </c>
      <c r="V1" s="13">
        <v>40940</v>
      </c>
      <c r="W1" s="13">
        <v>40969</v>
      </c>
      <c r="X1" s="13">
        <v>41000</v>
      </c>
      <c r="Y1" s="13" t="s">
        <v>40</v>
      </c>
      <c r="Z1" s="13">
        <v>41061</v>
      </c>
      <c r="AA1" s="13">
        <v>41091</v>
      </c>
      <c r="AB1" s="13">
        <v>41122</v>
      </c>
      <c r="AC1" s="13">
        <v>41153</v>
      </c>
      <c r="AD1" s="13">
        <v>41183</v>
      </c>
      <c r="AE1" s="13">
        <v>41214</v>
      </c>
      <c r="AF1" s="13">
        <v>41244</v>
      </c>
      <c r="AG1" s="13" t="s">
        <v>44</v>
      </c>
      <c r="AH1" s="13" t="s">
        <v>45</v>
      </c>
      <c r="AI1" s="13">
        <v>41275</v>
      </c>
      <c r="AJ1" s="13">
        <v>41306</v>
      </c>
      <c r="AK1" s="13">
        <v>41334</v>
      </c>
      <c r="AL1" s="13">
        <v>41365</v>
      </c>
      <c r="AM1" s="13">
        <v>41395</v>
      </c>
      <c r="AN1" s="13">
        <v>41426</v>
      </c>
      <c r="AO1" s="13">
        <v>41456</v>
      </c>
      <c r="AP1" s="13">
        <v>41487</v>
      </c>
      <c r="AQ1" s="13">
        <v>41518</v>
      </c>
      <c r="AR1" s="13">
        <v>41548</v>
      </c>
      <c r="AS1" s="13">
        <v>41579</v>
      </c>
      <c r="AT1" s="13">
        <v>41609</v>
      </c>
      <c r="AU1" s="13" t="s">
        <v>44</v>
      </c>
      <c r="AV1" s="13" t="s">
        <v>45</v>
      </c>
      <c r="AW1" s="13">
        <v>41640</v>
      </c>
      <c r="AX1" s="13">
        <v>41671</v>
      </c>
      <c r="AY1" s="13">
        <v>41699</v>
      </c>
      <c r="AZ1" s="13">
        <v>41730</v>
      </c>
      <c r="BA1" s="13">
        <v>41760</v>
      </c>
      <c r="BB1" s="13">
        <v>41791</v>
      </c>
      <c r="BC1" s="13">
        <v>41821</v>
      </c>
      <c r="BD1" s="13">
        <v>41852</v>
      </c>
      <c r="BE1" s="13">
        <v>41883</v>
      </c>
      <c r="BF1" s="13">
        <v>41913</v>
      </c>
      <c r="BG1" s="13">
        <v>41944</v>
      </c>
      <c r="BH1" s="13">
        <v>41974</v>
      </c>
      <c r="BI1" s="13" t="s">
        <v>44</v>
      </c>
      <c r="BJ1" s="13" t="s">
        <v>45</v>
      </c>
      <c r="BK1" s="13">
        <v>42005</v>
      </c>
      <c r="BL1" s="13">
        <v>42036</v>
      </c>
      <c r="BM1" s="13">
        <v>42064</v>
      </c>
      <c r="BN1" s="29" t="s">
        <v>44</v>
      </c>
      <c r="BO1" s="29" t="s">
        <v>45</v>
      </c>
    </row>
    <row r="2" spans="1:67" ht="15.75" customHeight="1">
      <c r="A2" s="2" t="s">
        <v>0</v>
      </c>
      <c r="B2" s="3">
        <v>20720</v>
      </c>
      <c r="C2" s="3">
        <v>23521</v>
      </c>
      <c r="D2" s="3">
        <v>22307</v>
      </c>
      <c r="E2" s="8">
        <f t="shared" ref="E2:E24" si="0">SUM(B2:D2)</f>
        <v>66548</v>
      </c>
      <c r="F2" s="8">
        <f>E2/92</f>
        <v>723.3478260869565</v>
      </c>
      <c r="G2" s="4">
        <v>22023</v>
      </c>
      <c r="H2" s="3">
        <v>20728</v>
      </c>
      <c r="I2" s="4">
        <v>23276</v>
      </c>
      <c r="J2" s="3">
        <v>20880</v>
      </c>
      <c r="K2" s="4">
        <v>24365</v>
      </c>
      <c r="L2" s="3">
        <v>22547</v>
      </c>
      <c r="M2" s="3">
        <v>21551</v>
      </c>
      <c r="N2" s="3">
        <v>20851</v>
      </c>
      <c r="O2" s="3">
        <v>22508</v>
      </c>
      <c r="P2" s="3">
        <v>20749</v>
      </c>
      <c r="Q2" s="3">
        <v>22663</v>
      </c>
      <c r="R2" s="3">
        <v>21813</v>
      </c>
      <c r="S2" s="7">
        <f>SUM(G2:R2)</f>
        <v>263954</v>
      </c>
      <c r="T2" s="7">
        <f t="shared" ref="T2:T18" si="1">S2/365</f>
        <v>723.16164383561647</v>
      </c>
      <c r="U2" s="3">
        <v>22867</v>
      </c>
      <c r="V2" s="3">
        <v>22677</v>
      </c>
      <c r="W2" s="3">
        <v>23574</v>
      </c>
      <c r="X2" s="3">
        <v>21542</v>
      </c>
      <c r="Y2" s="3">
        <v>24541</v>
      </c>
      <c r="Z2" s="3">
        <v>21285</v>
      </c>
      <c r="AA2" s="3">
        <v>22254.5</v>
      </c>
      <c r="AB2" s="3">
        <v>19733.599999999999</v>
      </c>
      <c r="AC2" s="3">
        <v>20360.2</v>
      </c>
      <c r="AD2" s="3">
        <v>25069.200000000001</v>
      </c>
      <c r="AE2" s="3">
        <v>21591.3</v>
      </c>
      <c r="AF2" s="3">
        <v>20200.400000000001</v>
      </c>
      <c r="AG2" s="7">
        <f>SUM(U2:AF2)</f>
        <v>265695.2</v>
      </c>
      <c r="AH2" s="7">
        <f>AG2/365</f>
        <v>727.93205479452058</v>
      </c>
      <c r="AI2" s="3">
        <v>21556</v>
      </c>
      <c r="AJ2" s="3">
        <v>20639.3</v>
      </c>
      <c r="AK2" s="3">
        <v>18995.2</v>
      </c>
      <c r="AL2" s="3">
        <v>21951.9</v>
      </c>
      <c r="AM2" s="3">
        <v>19316.599999999999</v>
      </c>
      <c r="AN2" s="3">
        <v>19390.099999999999</v>
      </c>
      <c r="AO2" s="3">
        <v>21782.799999999999</v>
      </c>
      <c r="AP2" s="3">
        <v>17522.900000000001</v>
      </c>
      <c r="AQ2" s="3">
        <v>20650.5</v>
      </c>
      <c r="AR2" s="3">
        <v>21438.2</v>
      </c>
      <c r="AS2" s="3">
        <v>19818</v>
      </c>
      <c r="AT2" s="3">
        <v>19850.599999999999</v>
      </c>
      <c r="AU2" s="7">
        <f>SUM(AI2:AT2)</f>
        <v>242912.1</v>
      </c>
      <c r="AV2" s="7">
        <f>AU2/365</f>
        <v>665.51260273972605</v>
      </c>
      <c r="AW2" s="3">
        <v>20658.3</v>
      </c>
      <c r="AX2" s="3">
        <v>20563.5</v>
      </c>
      <c r="AY2" s="3">
        <v>19889.8</v>
      </c>
      <c r="AZ2" s="3">
        <v>18611.3</v>
      </c>
      <c r="BA2" s="3">
        <v>21007.7</v>
      </c>
      <c r="BB2" s="3">
        <v>20765.900000000001</v>
      </c>
      <c r="BC2" s="3">
        <v>22752.799999999999</v>
      </c>
      <c r="BD2" s="3">
        <v>18233.3</v>
      </c>
      <c r="BE2" s="3">
        <v>22034.400000000001</v>
      </c>
      <c r="BF2" s="3">
        <v>21510.3</v>
      </c>
      <c r="BG2" s="3">
        <v>19852.7</v>
      </c>
      <c r="BH2" s="3">
        <v>20894</v>
      </c>
      <c r="BI2" s="7">
        <f>SUM(AW2:BH2)</f>
        <v>246773.99999999997</v>
      </c>
      <c r="BJ2" s="7">
        <f>BI2/365</f>
        <v>676.0931506849314</v>
      </c>
      <c r="BK2" s="24">
        <v>20064.099999999999</v>
      </c>
      <c r="BL2" s="24">
        <v>19561.900000000001</v>
      </c>
      <c r="BM2" s="24">
        <v>20447.8</v>
      </c>
      <c r="BN2" s="53">
        <f>SUM(BK2:BM2)</f>
        <v>60073.8</v>
      </c>
      <c r="BO2" s="40">
        <f>BN2/90</f>
        <v>667.48666666666668</v>
      </c>
    </row>
    <row r="3" spans="1:67" ht="15.75" customHeight="1">
      <c r="A3" s="2" t="s">
        <v>1</v>
      </c>
      <c r="B3" s="3">
        <v>30751</v>
      </c>
      <c r="C3" s="3">
        <v>33033</v>
      </c>
      <c r="D3" s="3">
        <v>32484</v>
      </c>
      <c r="E3" s="8">
        <f t="shared" si="0"/>
        <v>96268</v>
      </c>
      <c r="F3" s="8">
        <f>E3/92</f>
        <v>1046.391304347826</v>
      </c>
      <c r="G3" s="4">
        <v>27205</v>
      </c>
      <c r="H3" s="3">
        <v>29879</v>
      </c>
      <c r="I3" s="4">
        <v>30291</v>
      </c>
      <c r="J3" s="3">
        <v>29579</v>
      </c>
      <c r="K3" s="4">
        <v>30054</v>
      </c>
      <c r="L3" s="3">
        <v>25842</v>
      </c>
      <c r="M3" s="3">
        <v>27184</v>
      </c>
      <c r="N3" s="3">
        <v>25203</v>
      </c>
      <c r="O3" s="3">
        <v>31675</v>
      </c>
      <c r="P3" s="3">
        <v>28675</v>
      </c>
      <c r="Q3" s="3">
        <v>29171</v>
      </c>
      <c r="R3" s="3">
        <v>29184</v>
      </c>
      <c r="S3" s="7">
        <f>SUM(G3:R3)</f>
        <v>343942</v>
      </c>
      <c r="T3" s="7">
        <f t="shared" si="1"/>
        <v>942.30684931506846</v>
      </c>
      <c r="U3" s="3">
        <v>29107</v>
      </c>
      <c r="V3" s="3">
        <v>28771</v>
      </c>
      <c r="W3" s="3">
        <v>29355</v>
      </c>
      <c r="X3" s="3">
        <v>25568</v>
      </c>
      <c r="Y3" s="3">
        <v>28712</v>
      </c>
      <c r="Z3" s="3">
        <v>27087</v>
      </c>
      <c r="AA3" s="3">
        <v>24737</v>
      </c>
      <c r="AB3" s="3">
        <v>25670</v>
      </c>
      <c r="AC3" s="3">
        <v>25406</v>
      </c>
      <c r="AD3" s="3">
        <v>28387</v>
      </c>
      <c r="AE3" s="3">
        <v>25687</v>
      </c>
      <c r="AF3" s="3">
        <v>25933</v>
      </c>
      <c r="AG3" s="7">
        <f t="shared" ref="AG3:AG13" si="2">SUM(U3:AF3)</f>
        <v>324420</v>
      </c>
      <c r="AH3" s="7">
        <f>AG3/365</f>
        <v>888.82191780821915</v>
      </c>
      <c r="AI3" s="3">
        <v>26401</v>
      </c>
      <c r="AJ3" s="3">
        <v>24636</v>
      </c>
      <c r="AK3" s="3">
        <v>27370</v>
      </c>
      <c r="AL3" s="3">
        <v>29279</v>
      </c>
      <c r="AM3" s="3">
        <v>23281</v>
      </c>
      <c r="AN3" s="3">
        <v>23987</v>
      </c>
      <c r="AO3" s="3">
        <v>28156</v>
      </c>
      <c r="AP3" s="3">
        <v>22856</v>
      </c>
      <c r="AQ3" s="3">
        <v>27487</v>
      </c>
      <c r="AR3" s="3">
        <v>27490</v>
      </c>
      <c r="AS3" s="3">
        <v>28019</v>
      </c>
      <c r="AT3" s="3">
        <v>27133</v>
      </c>
      <c r="AU3" s="7">
        <f>SUM(AI3:AT3)</f>
        <v>316095</v>
      </c>
      <c r="AV3" s="7">
        <f>AU3/365</f>
        <v>866.01369863013701</v>
      </c>
      <c r="AW3" s="3">
        <v>29604</v>
      </c>
      <c r="AX3" s="3">
        <v>28081</v>
      </c>
      <c r="AY3" s="3">
        <v>28125</v>
      </c>
      <c r="AZ3" s="3">
        <v>26863</v>
      </c>
      <c r="BA3" s="3">
        <v>25584</v>
      </c>
      <c r="BB3" s="3">
        <v>27187</v>
      </c>
      <c r="BC3" s="3">
        <v>23019</v>
      </c>
      <c r="BD3" s="3">
        <v>21133</v>
      </c>
      <c r="BE3" s="3">
        <v>25270</v>
      </c>
      <c r="BF3" s="3">
        <v>26655</v>
      </c>
      <c r="BG3" s="3">
        <v>24501</v>
      </c>
      <c r="BH3" s="3">
        <v>28641</v>
      </c>
      <c r="BI3" s="7">
        <f>SUM(AW3:BH3)</f>
        <v>314663</v>
      </c>
      <c r="BJ3" s="7">
        <f>BI3/365</f>
        <v>862.09041095890416</v>
      </c>
      <c r="BK3" s="24">
        <v>23621</v>
      </c>
      <c r="BL3" s="24">
        <v>23097</v>
      </c>
      <c r="BM3" s="24">
        <v>26447</v>
      </c>
      <c r="BN3" s="53">
        <f>SUM(BK3:BM3)</f>
        <v>73165</v>
      </c>
      <c r="BO3" s="40">
        <f>BN3/90</f>
        <v>812.94444444444446</v>
      </c>
    </row>
    <row r="4" spans="1:67" ht="15.75" customHeight="1">
      <c r="A4" s="2" t="s">
        <v>2</v>
      </c>
      <c r="B4" s="3">
        <v>4640</v>
      </c>
      <c r="C4" s="3">
        <v>6913</v>
      </c>
      <c r="D4" s="3">
        <v>7381</v>
      </c>
      <c r="E4" s="8">
        <f t="shared" si="0"/>
        <v>18934</v>
      </c>
      <c r="F4" s="8">
        <f t="shared" ref="F4:F18" si="3">E4/92</f>
        <v>205.80434782608697</v>
      </c>
      <c r="G4" s="4">
        <v>7391</v>
      </c>
      <c r="H4" s="3">
        <v>6832</v>
      </c>
      <c r="I4" s="4">
        <v>7044</v>
      </c>
      <c r="J4" s="3">
        <v>6840</v>
      </c>
      <c r="K4" s="4">
        <v>7430</v>
      </c>
      <c r="L4" s="3">
        <v>8290</v>
      </c>
      <c r="M4" s="3">
        <v>8760</v>
      </c>
      <c r="N4" s="3">
        <v>5727</v>
      </c>
      <c r="O4" s="3">
        <v>4020</v>
      </c>
      <c r="P4" s="3">
        <v>4730</v>
      </c>
      <c r="Q4" s="3">
        <v>6275</v>
      </c>
      <c r="R4" s="3">
        <v>5805</v>
      </c>
      <c r="S4" s="7">
        <f>SUM(B4:R4)</f>
        <v>117217.80434782608</v>
      </c>
      <c r="T4" s="7">
        <f t="shared" si="1"/>
        <v>321.14466944609887</v>
      </c>
      <c r="U4" s="3">
        <v>5320</v>
      </c>
      <c r="V4" s="3">
        <v>6372</v>
      </c>
      <c r="W4" s="3">
        <v>7709</v>
      </c>
      <c r="X4" s="3">
        <v>3712</v>
      </c>
      <c r="Y4" s="3">
        <v>3051</v>
      </c>
      <c r="Z4" s="3">
        <v>2615</v>
      </c>
      <c r="AA4" s="3">
        <v>3397</v>
      </c>
      <c r="AB4" s="3">
        <v>3088</v>
      </c>
      <c r="AC4" s="3">
        <v>2500</v>
      </c>
      <c r="AD4" s="3">
        <v>2913</v>
      </c>
      <c r="AE4" s="3">
        <v>3261</v>
      </c>
      <c r="AF4" s="3">
        <v>3187</v>
      </c>
      <c r="AG4" s="7">
        <f>SUM(G4:T4)</f>
        <v>196682.94901727219</v>
      </c>
      <c r="AH4" s="7">
        <f>AG4/365</f>
        <v>538.85739456786905</v>
      </c>
      <c r="AI4" s="3">
        <v>3628</v>
      </c>
      <c r="AJ4" s="3">
        <v>3331</v>
      </c>
      <c r="AK4" s="3">
        <v>3475</v>
      </c>
      <c r="AL4" s="3">
        <v>3829</v>
      </c>
      <c r="AM4" s="3">
        <v>3165</v>
      </c>
      <c r="AN4" s="3">
        <v>3092</v>
      </c>
      <c r="AO4" s="3">
        <v>3660</v>
      </c>
      <c r="AP4" s="3">
        <v>3069</v>
      </c>
      <c r="AQ4" s="3">
        <v>3659</v>
      </c>
      <c r="AR4" s="3">
        <v>4311</v>
      </c>
      <c r="AS4" s="3">
        <v>3995</v>
      </c>
      <c r="AT4" s="3">
        <v>4103</v>
      </c>
      <c r="AU4" s="7">
        <f>SUM(AI4:AT4)</f>
        <v>43317</v>
      </c>
      <c r="AV4" s="7">
        <f>AU4/365</f>
        <v>118.67671232876712</v>
      </c>
      <c r="AW4" s="3">
        <v>4685</v>
      </c>
      <c r="AX4" s="3">
        <v>4679</v>
      </c>
      <c r="AY4" s="3">
        <v>4635</v>
      </c>
      <c r="AZ4" s="3">
        <v>5529</v>
      </c>
      <c r="BA4" s="3">
        <v>5112</v>
      </c>
      <c r="BB4" s="3">
        <v>4539</v>
      </c>
      <c r="BC4" s="3">
        <v>5244</v>
      </c>
      <c r="BD4" s="3">
        <v>4229</v>
      </c>
      <c r="BE4" s="3">
        <v>5073</v>
      </c>
      <c r="BF4" s="3">
        <v>4688</v>
      </c>
      <c r="BG4" s="3">
        <v>4153</v>
      </c>
      <c r="BH4" s="3">
        <v>4706</v>
      </c>
      <c r="BI4" s="7">
        <f>SUM(AW4:BH4)</f>
        <v>57272</v>
      </c>
      <c r="BJ4" s="7">
        <f>BI4/365</f>
        <v>156.9095890410959</v>
      </c>
      <c r="BK4" s="24">
        <v>3829</v>
      </c>
      <c r="BL4" s="24">
        <v>4139</v>
      </c>
      <c r="BM4" s="24">
        <v>4740</v>
      </c>
      <c r="BN4" s="53">
        <f>SUM(BK4:BM4)</f>
        <v>12708</v>
      </c>
      <c r="BO4" s="40">
        <f>BN4/90</f>
        <v>141.19999999999999</v>
      </c>
    </row>
    <row r="5" spans="1:67" ht="15.75" customHeight="1">
      <c r="A5" s="2" t="s">
        <v>3</v>
      </c>
      <c r="B5" s="3">
        <v>5304</v>
      </c>
      <c r="C5" s="3">
        <v>6748</v>
      </c>
      <c r="D5" s="3">
        <v>5985</v>
      </c>
      <c r="E5" s="8">
        <f t="shared" si="0"/>
        <v>18037</v>
      </c>
      <c r="F5" s="8">
        <f t="shared" si="3"/>
        <v>196.05434782608697</v>
      </c>
      <c r="G5" s="5">
        <v>5313</v>
      </c>
      <c r="H5" s="3">
        <v>5745</v>
      </c>
      <c r="I5" s="4">
        <v>7648</v>
      </c>
      <c r="J5" s="3">
        <v>5538</v>
      </c>
      <c r="K5" s="4">
        <v>6804</v>
      </c>
      <c r="L5" s="3">
        <v>6018</v>
      </c>
      <c r="M5" s="3">
        <v>5730</v>
      </c>
      <c r="N5" s="3">
        <v>5460</v>
      </c>
      <c r="O5" s="3">
        <v>5845</v>
      </c>
      <c r="P5" s="3">
        <v>5100</v>
      </c>
      <c r="Q5" s="3">
        <v>6297</v>
      </c>
      <c r="R5" s="3">
        <v>5741</v>
      </c>
      <c r="S5" s="7">
        <f>SUM(B5:R5)</f>
        <v>107509.05434782608</v>
      </c>
      <c r="T5" s="7">
        <f t="shared" si="1"/>
        <v>294.54535437760569</v>
      </c>
      <c r="U5" s="3">
        <v>5542</v>
      </c>
      <c r="V5" s="3">
        <v>4959</v>
      </c>
      <c r="W5" s="3">
        <v>6069</v>
      </c>
      <c r="X5" s="3">
        <v>4705</v>
      </c>
      <c r="Y5" s="3">
        <v>6336</v>
      </c>
      <c r="Z5" s="3">
        <v>4711</v>
      </c>
      <c r="AA5" s="3">
        <v>4910</v>
      </c>
      <c r="AB5" s="3">
        <v>4268</v>
      </c>
      <c r="AC5" s="3">
        <v>3696</v>
      </c>
      <c r="AD5" s="3">
        <v>5305</v>
      </c>
      <c r="AE5" s="3">
        <v>6057</v>
      </c>
      <c r="AF5" s="3">
        <v>5329</v>
      </c>
      <c r="AG5" s="7">
        <f t="shared" si="2"/>
        <v>61887</v>
      </c>
      <c r="AH5" s="7">
        <f>AG5/365</f>
        <v>169.55342465753424</v>
      </c>
      <c r="AI5" s="3">
        <v>4466</v>
      </c>
      <c r="AJ5" s="3">
        <v>4636</v>
      </c>
      <c r="AK5" s="3">
        <v>4571</v>
      </c>
      <c r="AL5" s="3">
        <v>4590</v>
      </c>
      <c r="AM5" s="3">
        <v>3080</v>
      </c>
      <c r="AN5" s="3">
        <v>2554</v>
      </c>
      <c r="AO5" s="3">
        <v>2330</v>
      </c>
      <c r="AP5" s="3">
        <v>2388</v>
      </c>
      <c r="AQ5" s="3">
        <v>3033</v>
      </c>
      <c r="AR5" s="3">
        <v>3121</v>
      </c>
      <c r="AS5" s="3">
        <v>2645</v>
      </c>
      <c r="AT5" s="3">
        <v>2903</v>
      </c>
      <c r="AU5" s="7">
        <f>SUM(AI5:AT5)</f>
        <v>40317</v>
      </c>
      <c r="AV5" s="7">
        <f>AU5/365</f>
        <v>110.45753424657535</v>
      </c>
      <c r="AW5" s="3">
        <v>3626</v>
      </c>
      <c r="AX5" s="3">
        <v>4118</v>
      </c>
      <c r="AY5" s="3">
        <v>3371</v>
      </c>
      <c r="AZ5" s="3">
        <v>2839</v>
      </c>
      <c r="BA5" s="3">
        <v>2643</v>
      </c>
      <c r="BB5" s="3">
        <v>2746</v>
      </c>
      <c r="BC5" s="3">
        <v>3078</v>
      </c>
      <c r="BD5" s="3">
        <v>1659</v>
      </c>
      <c r="BE5" s="3">
        <v>2733</v>
      </c>
      <c r="BF5" s="3">
        <v>2421</v>
      </c>
      <c r="BG5" s="3">
        <v>2454</v>
      </c>
      <c r="BH5" s="3">
        <v>2570</v>
      </c>
      <c r="BI5" s="7">
        <f>SUM(AW5:BH5)</f>
        <v>34258</v>
      </c>
      <c r="BJ5" s="7">
        <f>BI5/365</f>
        <v>93.857534246575341</v>
      </c>
      <c r="BK5" s="25">
        <v>2239</v>
      </c>
      <c r="BL5" s="25">
        <v>1779</v>
      </c>
      <c r="BM5" s="25">
        <v>3098</v>
      </c>
      <c r="BN5" s="27">
        <f>SUM(BK5:BM5)</f>
        <v>7116</v>
      </c>
      <c r="BO5" s="40">
        <f>BN5/90</f>
        <v>79.066666666666663</v>
      </c>
    </row>
    <row r="6" spans="1:67" ht="15.75" customHeight="1">
      <c r="A6" s="2" t="s">
        <v>4</v>
      </c>
      <c r="B6" s="3">
        <v>570.4</v>
      </c>
      <c r="C6" s="3">
        <v>925.7</v>
      </c>
      <c r="D6" s="3">
        <v>1103</v>
      </c>
      <c r="E6" s="8">
        <f t="shared" si="0"/>
        <v>2599.1</v>
      </c>
      <c r="F6" s="8">
        <f t="shared" si="3"/>
        <v>28.251086956521739</v>
      </c>
      <c r="G6" s="4">
        <v>822</v>
      </c>
      <c r="H6" s="3">
        <v>1076</v>
      </c>
      <c r="I6" s="4">
        <v>1305</v>
      </c>
      <c r="J6" s="3">
        <v>708</v>
      </c>
      <c r="K6" s="4">
        <v>769</v>
      </c>
      <c r="L6" s="3">
        <v>1006</v>
      </c>
      <c r="M6" s="3">
        <v>912.6</v>
      </c>
      <c r="N6" s="3">
        <v>1204.5999999999999</v>
      </c>
      <c r="O6" s="3">
        <v>958.6</v>
      </c>
      <c r="P6" s="3">
        <v>1195.3</v>
      </c>
      <c r="Q6" s="3">
        <v>885</v>
      </c>
      <c r="R6" s="3">
        <v>921</v>
      </c>
      <c r="S6" s="7">
        <f t="shared" ref="S6:S12" si="4">SUM(D6:R6)</f>
        <v>15493.451086956522</v>
      </c>
      <c r="T6" s="7">
        <f t="shared" si="1"/>
        <v>42.447811197141156</v>
      </c>
      <c r="U6" s="3">
        <v>731.8</v>
      </c>
      <c r="V6" s="3">
        <v>498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47"/>
      <c r="AH6" s="47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47"/>
      <c r="AV6" s="4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47"/>
      <c r="BJ6" s="51"/>
      <c r="BK6" s="41"/>
      <c r="BL6" s="41"/>
      <c r="BM6" s="41"/>
      <c r="BN6" s="54"/>
      <c r="BO6" s="42"/>
    </row>
    <row r="7" spans="1:67" ht="15.75" customHeight="1">
      <c r="A7" s="2" t="s">
        <v>5</v>
      </c>
      <c r="B7" s="3">
        <v>1710</v>
      </c>
      <c r="C7" s="3">
        <v>2232</v>
      </c>
      <c r="D7" s="3">
        <v>2160</v>
      </c>
      <c r="E7" s="8">
        <f t="shared" si="0"/>
        <v>6102</v>
      </c>
      <c r="F7" s="8">
        <f t="shared" si="3"/>
        <v>66.326086956521735</v>
      </c>
      <c r="G7" s="4">
        <v>1724</v>
      </c>
      <c r="H7" s="3">
        <v>1580</v>
      </c>
      <c r="I7" s="4">
        <v>1655</v>
      </c>
      <c r="J7" s="3">
        <v>1475</v>
      </c>
      <c r="K7" s="4">
        <v>1710</v>
      </c>
      <c r="L7" s="3">
        <v>1630</v>
      </c>
      <c r="M7" s="3">
        <v>1540</v>
      </c>
      <c r="N7" s="3">
        <v>1420</v>
      </c>
      <c r="O7" s="3">
        <v>1260</v>
      </c>
      <c r="P7" s="3">
        <v>1285</v>
      </c>
      <c r="Q7" s="3">
        <v>1160</v>
      </c>
      <c r="R7" s="3">
        <v>1216</v>
      </c>
      <c r="S7" s="7">
        <f t="shared" si="4"/>
        <v>25983.32608695652</v>
      </c>
      <c r="T7" s="7">
        <f t="shared" si="1"/>
        <v>71.187194758784983</v>
      </c>
      <c r="U7" s="3">
        <v>1240</v>
      </c>
      <c r="V7" s="3">
        <v>951</v>
      </c>
      <c r="W7" s="3">
        <v>696</v>
      </c>
      <c r="X7" s="3">
        <v>594</v>
      </c>
      <c r="Y7" s="3">
        <v>659</v>
      </c>
      <c r="Z7" s="3">
        <v>526</v>
      </c>
      <c r="AA7" s="3">
        <v>541</v>
      </c>
      <c r="AB7" s="3">
        <v>345</v>
      </c>
      <c r="AC7" s="3">
        <v>384</v>
      </c>
      <c r="AD7" s="3">
        <v>358</v>
      </c>
      <c r="AE7" s="3">
        <v>372</v>
      </c>
      <c r="AF7" s="3">
        <v>367</v>
      </c>
      <c r="AG7" s="7">
        <f t="shared" si="2"/>
        <v>7033</v>
      </c>
      <c r="AH7" s="7">
        <f t="shared" ref="AH7:AH15" si="5">AG7/365</f>
        <v>19.268493150684932</v>
      </c>
      <c r="AI7" s="3">
        <v>496</v>
      </c>
      <c r="AJ7" s="3">
        <v>265</v>
      </c>
      <c r="AK7" s="3">
        <v>230</v>
      </c>
      <c r="AL7" s="3">
        <v>396</v>
      </c>
      <c r="AM7" s="3">
        <v>355</v>
      </c>
      <c r="AN7" s="3">
        <v>255</v>
      </c>
      <c r="AO7" s="3">
        <v>307.7</v>
      </c>
      <c r="AP7" s="3">
        <v>317</v>
      </c>
      <c r="AQ7" s="3">
        <v>265</v>
      </c>
      <c r="AR7" s="3">
        <v>342</v>
      </c>
      <c r="AS7" s="3">
        <v>225.3</v>
      </c>
      <c r="AT7" s="3">
        <v>239</v>
      </c>
      <c r="AU7" s="7">
        <f t="shared" ref="AU7:AU12" si="6">SUM(AI7:AT7)</f>
        <v>3693</v>
      </c>
      <c r="AV7" s="7">
        <f t="shared" ref="AV7:AV12" si="7">AU7/365</f>
        <v>10.117808219178082</v>
      </c>
      <c r="AW7" s="3">
        <v>260</v>
      </c>
      <c r="AX7" s="3">
        <v>268</v>
      </c>
      <c r="AY7" s="3">
        <v>262</v>
      </c>
      <c r="AZ7" s="3">
        <v>302</v>
      </c>
      <c r="BA7" s="3">
        <v>403</v>
      </c>
      <c r="BB7" s="3">
        <v>390</v>
      </c>
      <c r="BC7" s="3">
        <v>237</v>
      </c>
      <c r="BD7" s="3">
        <v>191.4</v>
      </c>
      <c r="BE7" s="3">
        <v>304</v>
      </c>
      <c r="BF7" s="3">
        <v>367</v>
      </c>
      <c r="BG7" s="3">
        <v>271</v>
      </c>
      <c r="BH7" s="3">
        <v>291</v>
      </c>
      <c r="BI7" s="7">
        <f t="shared" ref="BI7:BI12" si="8">SUM(AW7:BH7)</f>
        <v>3546.4</v>
      </c>
      <c r="BJ7" s="7">
        <f t="shared" ref="BJ7:BJ12" si="9">BI7/365</f>
        <v>9.7161643835616438</v>
      </c>
      <c r="BK7" s="24">
        <v>273</v>
      </c>
      <c r="BL7" s="33">
        <v>306</v>
      </c>
      <c r="BM7" s="24">
        <v>319</v>
      </c>
      <c r="BN7" s="53">
        <f t="shared" ref="BN7:BN12" si="10">SUM(BK7:BM7)</f>
        <v>898</v>
      </c>
      <c r="BO7" s="40">
        <f t="shared" ref="BO7:BO12" si="11">BN7/90</f>
        <v>9.9777777777777779</v>
      </c>
    </row>
    <row r="8" spans="1:67" ht="15.75" customHeight="1">
      <c r="A8" s="2" t="s">
        <v>6</v>
      </c>
      <c r="B8" s="3">
        <v>3007</v>
      </c>
      <c r="C8" s="3">
        <v>2918</v>
      </c>
      <c r="D8" s="3">
        <v>3846</v>
      </c>
      <c r="E8" s="8">
        <f t="shared" si="0"/>
        <v>9771</v>
      </c>
      <c r="F8" s="8">
        <f t="shared" si="3"/>
        <v>106.20652173913044</v>
      </c>
      <c r="G8" s="4">
        <v>2604</v>
      </c>
      <c r="H8" s="3">
        <v>2830</v>
      </c>
      <c r="I8" s="4">
        <v>3983</v>
      </c>
      <c r="J8" s="3">
        <v>2565</v>
      </c>
      <c r="K8" s="4">
        <v>2814</v>
      </c>
      <c r="L8" s="3">
        <v>2992</v>
      </c>
      <c r="M8" s="3">
        <v>2252</v>
      </c>
      <c r="N8" s="3">
        <v>2202</v>
      </c>
      <c r="O8" s="3">
        <v>2794</v>
      </c>
      <c r="P8" s="3">
        <v>1927</v>
      </c>
      <c r="Q8" s="3">
        <v>2816</v>
      </c>
      <c r="R8" s="3">
        <v>2855</v>
      </c>
      <c r="S8" s="7">
        <f t="shared" si="4"/>
        <v>46357.206521739128</v>
      </c>
      <c r="T8" s="7">
        <f t="shared" si="1"/>
        <v>127.00604526503871</v>
      </c>
      <c r="U8" s="3">
        <v>3644</v>
      </c>
      <c r="V8" s="3">
        <v>4384</v>
      </c>
      <c r="W8" s="3">
        <v>3677</v>
      </c>
      <c r="X8" s="3">
        <v>3117</v>
      </c>
      <c r="Y8" s="3">
        <v>4095</v>
      </c>
      <c r="Z8" s="3">
        <v>3703</v>
      </c>
      <c r="AA8" s="3">
        <v>3775</v>
      </c>
      <c r="AB8" s="3">
        <v>3821</v>
      </c>
      <c r="AC8" s="3">
        <v>3386</v>
      </c>
      <c r="AD8" s="3">
        <v>4491</v>
      </c>
      <c r="AE8" s="3">
        <v>4000</v>
      </c>
      <c r="AF8" s="3">
        <v>4121</v>
      </c>
      <c r="AG8" s="7">
        <f t="shared" si="2"/>
        <v>46214</v>
      </c>
      <c r="AH8" s="7">
        <f t="shared" si="5"/>
        <v>126.61369863013698</v>
      </c>
      <c r="AI8" s="3">
        <v>3538</v>
      </c>
      <c r="AJ8" s="3">
        <v>4020</v>
      </c>
      <c r="AK8" s="3">
        <v>4398</v>
      </c>
      <c r="AL8" s="3">
        <v>4573</v>
      </c>
      <c r="AM8" s="3">
        <v>3588</v>
      </c>
      <c r="AN8" s="3">
        <v>2990</v>
      </c>
      <c r="AO8" s="3">
        <v>3519</v>
      </c>
      <c r="AP8" s="3">
        <v>3455</v>
      </c>
      <c r="AQ8" s="3">
        <v>3377</v>
      </c>
      <c r="AR8" s="3">
        <v>3840</v>
      </c>
      <c r="AS8" s="3">
        <v>3669</v>
      </c>
      <c r="AT8" s="3">
        <v>3810</v>
      </c>
      <c r="AU8" s="7">
        <f t="shared" si="6"/>
        <v>44777</v>
      </c>
      <c r="AV8" s="7">
        <f t="shared" si="7"/>
        <v>122.67671232876712</v>
      </c>
      <c r="AW8" s="3">
        <v>3957</v>
      </c>
      <c r="AX8" s="3">
        <v>3730</v>
      </c>
      <c r="AY8" s="3">
        <v>3730</v>
      </c>
      <c r="AZ8" s="3">
        <v>3740</v>
      </c>
      <c r="BA8" s="3">
        <v>3468</v>
      </c>
      <c r="BB8" s="3">
        <v>4844</v>
      </c>
      <c r="BC8" s="3">
        <v>3416</v>
      </c>
      <c r="BD8" s="3">
        <v>3225</v>
      </c>
      <c r="BE8" s="3">
        <v>2931</v>
      </c>
      <c r="BF8" s="3">
        <v>4384</v>
      </c>
      <c r="BG8" s="3">
        <v>3630</v>
      </c>
      <c r="BH8" s="3">
        <v>3379</v>
      </c>
      <c r="BI8" s="7">
        <f t="shared" si="8"/>
        <v>44434</v>
      </c>
      <c r="BJ8" s="7">
        <f t="shared" si="9"/>
        <v>121.73698630136987</v>
      </c>
      <c r="BK8" s="24">
        <v>3788</v>
      </c>
      <c r="BL8" s="33">
        <v>3667</v>
      </c>
      <c r="BM8" s="24">
        <v>3614</v>
      </c>
      <c r="BN8" s="53">
        <f t="shared" si="10"/>
        <v>11069</v>
      </c>
      <c r="BO8" s="40">
        <f t="shared" si="11"/>
        <v>122.98888888888889</v>
      </c>
    </row>
    <row r="9" spans="1:67" ht="15.75" customHeight="1">
      <c r="A9" s="2" t="s">
        <v>7</v>
      </c>
      <c r="B9" s="3">
        <v>1280</v>
      </c>
      <c r="C9" s="3">
        <v>1100</v>
      </c>
      <c r="D9" s="3">
        <v>1170</v>
      </c>
      <c r="E9" s="8">
        <f t="shared" si="0"/>
        <v>3550</v>
      </c>
      <c r="F9" s="8">
        <f t="shared" si="3"/>
        <v>38.586956521739133</v>
      </c>
      <c r="G9" s="4">
        <v>1000</v>
      </c>
      <c r="H9" s="3">
        <v>1306</v>
      </c>
      <c r="I9" s="4">
        <v>1270</v>
      </c>
      <c r="J9" s="3">
        <v>730</v>
      </c>
      <c r="K9" s="4">
        <v>1080</v>
      </c>
      <c r="L9" s="3">
        <v>1410</v>
      </c>
      <c r="M9" s="3">
        <v>950</v>
      </c>
      <c r="N9" s="3">
        <v>840</v>
      </c>
      <c r="O9" s="3">
        <v>1300</v>
      </c>
      <c r="P9" s="3">
        <v>1070</v>
      </c>
      <c r="Q9" s="3">
        <v>1160</v>
      </c>
      <c r="R9" s="3">
        <v>1310</v>
      </c>
      <c r="S9" s="7">
        <f t="shared" si="4"/>
        <v>18184.58695652174</v>
      </c>
      <c r="T9" s="7">
        <f t="shared" si="1"/>
        <v>49.820786182251339</v>
      </c>
      <c r="U9" s="3">
        <v>760</v>
      </c>
      <c r="V9" s="3">
        <v>1008</v>
      </c>
      <c r="W9" s="3">
        <v>1374</v>
      </c>
      <c r="X9" s="3">
        <v>933</v>
      </c>
      <c r="Y9" s="3">
        <v>1036</v>
      </c>
      <c r="Z9" s="3">
        <v>1431</v>
      </c>
      <c r="AA9" s="3">
        <v>927</v>
      </c>
      <c r="AB9" s="3">
        <v>915</v>
      </c>
      <c r="AC9" s="3">
        <v>897</v>
      </c>
      <c r="AD9" s="3">
        <v>1123</v>
      </c>
      <c r="AE9" s="3">
        <v>915</v>
      </c>
      <c r="AF9" s="3">
        <v>941</v>
      </c>
      <c r="AG9" s="7">
        <f t="shared" si="2"/>
        <v>12260</v>
      </c>
      <c r="AH9" s="7">
        <f t="shared" si="5"/>
        <v>33.589041095890408</v>
      </c>
      <c r="AI9" s="3">
        <v>622</v>
      </c>
      <c r="AJ9" s="3">
        <v>777</v>
      </c>
      <c r="AK9" s="3">
        <v>816</v>
      </c>
      <c r="AL9" s="3">
        <v>838</v>
      </c>
      <c r="AM9" s="3">
        <v>795</v>
      </c>
      <c r="AN9" s="3">
        <v>626</v>
      </c>
      <c r="AO9" s="3">
        <v>698</v>
      </c>
      <c r="AP9" s="3">
        <v>508</v>
      </c>
      <c r="AQ9" s="3">
        <v>607</v>
      </c>
      <c r="AR9" s="3">
        <v>866</v>
      </c>
      <c r="AS9" s="3">
        <v>812</v>
      </c>
      <c r="AT9" s="3">
        <v>724</v>
      </c>
      <c r="AU9" s="7">
        <f t="shared" si="6"/>
        <v>8689</v>
      </c>
      <c r="AV9" s="7">
        <f t="shared" si="7"/>
        <v>23.805479452054794</v>
      </c>
      <c r="AW9" s="3">
        <v>742</v>
      </c>
      <c r="AX9" s="3">
        <v>803</v>
      </c>
      <c r="AY9" s="3">
        <v>780</v>
      </c>
      <c r="AZ9" s="3">
        <v>697</v>
      </c>
      <c r="BA9" s="3">
        <v>879</v>
      </c>
      <c r="BB9" s="3">
        <v>969</v>
      </c>
      <c r="BC9" s="3">
        <v>648</v>
      </c>
      <c r="BD9" s="3">
        <v>751</v>
      </c>
      <c r="BE9" s="3">
        <v>705</v>
      </c>
      <c r="BF9" s="3">
        <v>1029</v>
      </c>
      <c r="BG9" s="3">
        <v>894</v>
      </c>
      <c r="BH9" s="3">
        <v>902</v>
      </c>
      <c r="BI9" s="7">
        <f t="shared" si="8"/>
        <v>9799</v>
      </c>
      <c r="BJ9" s="7">
        <f t="shared" si="9"/>
        <v>26.846575342465755</v>
      </c>
      <c r="BK9" s="24">
        <v>784</v>
      </c>
      <c r="BL9" s="33">
        <v>951</v>
      </c>
      <c r="BM9" s="24">
        <v>783</v>
      </c>
      <c r="BN9" s="53">
        <f t="shared" si="10"/>
        <v>2518</v>
      </c>
      <c r="BO9" s="40">
        <f t="shared" si="11"/>
        <v>27.977777777777778</v>
      </c>
    </row>
    <row r="10" spans="1:67" ht="15.75" customHeight="1">
      <c r="A10" s="2" t="s">
        <v>8</v>
      </c>
      <c r="B10" s="3">
        <v>4346</v>
      </c>
      <c r="C10" s="3">
        <v>4082</v>
      </c>
      <c r="D10" s="3">
        <v>4560</v>
      </c>
      <c r="E10" s="8">
        <f t="shared" si="0"/>
        <v>12988</v>
      </c>
      <c r="F10" s="8">
        <f t="shared" si="3"/>
        <v>141.17391304347825</v>
      </c>
      <c r="G10" s="4">
        <v>4770</v>
      </c>
      <c r="H10" s="3">
        <v>4322</v>
      </c>
      <c r="I10" s="4">
        <v>3782</v>
      </c>
      <c r="J10" s="3">
        <v>4921</v>
      </c>
      <c r="K10" s="4">
        <v>4173</v>
      </c>
      <c r="L10" s="3">
        <v>5354</v>
      </c>
      <c r="M10" s="3">
        <v>4262</v>
      </c>
      <c r="N10" s="3">
        <v>4651</v>
      </c>
      <c r="O10" s="3">
        <v>4744</v>
      </c>
      <c r="P10" s="3">
        <v>4093</v>
      </c>
      <c r="Q10" s="3">
        <v>5056</v>
      </c>
      <c r="R10" s="3">
        <v>4197</v>
      </c>
      <c r="S10" s="7">
        <f t="shared" si="4"/>
        <v>72014.173913043487</v>
      </c>
      <c r="T10" s="7">
        <f t="shared" si="1"/>
        <v>197.29910661107806</v>
      </c>
      <c r="U10" s="3">
        <v>4951</v>
      </c>
      <c r="V10" s="3">
        <v>4676</v>
      </c>
      <c r="W10" s="3">
        <v>5122</v>
      </c>
      <c r="X10" s="3">
        <v>4180</v>
      </c>
      <c r="Y10" s="3">
        <v>5193</v>
      </c>
      <c r="Z10" s="3">
        <v>3923</v>
      </c>
      <c r="AA10" s="3">
        <v>4382</v>
      </c>
      <c r="AB10" s="3">
        <v>4343</v>
      </c>
      <c r="AC10" s="3">
        <v>3397</v>
      </c>
      <c r="AD10" s="3">
        <v>4159</v>
      </c>
      <c r="AE10" s="3">
        <v>4280</v>
      </c>
      <c r="AF10" s="3">
        <v>3460</v>
      </c>
      <c r="AG10" s="7">
        <f>SUM(U10:AF10)</f>
        <v>52066</v>
      </c>
      <c r="AH10" s="7">
        <f>AG10/335</f>
        <v>155.42089552238807</v>
      </c>
      <c r="AI10" s="3">
        <v>4058</v>
      </c>
      <c r="AJ10" s="3">
        <v>3608</v>
      </c>
      <c r="AK10" s="3">
        <v>3611</v>
      </c>
      <c r="AL10" s="3">
        <v>4119</v>
      </c>
      <c r="AM10" s="3">
        <v>4206</v>
      </c>
      <c r="AN10" s="3">
        <v>3627</v>
      </c>
      <c r="AO10" s="3">
        <v>3844</v>
      </c>
      <c r="AP10" s="3">
        <v>3212</v>
      </c>
      <c r="AQ10" s="3">
        <v>3446</v>
      </c>
      <c r="AR10" s="3">
        <v>3449</v>
      </c>
      <c r="AS10" s="3">
        <v>3821</v>
      </c>
      <c r="AT10" s="3">
        <v>3718</v>
      </c>
      <c r="AU10" s="7">
        <f t="shared" si="6"/>
        <v>44719</v>
      </c>
      <c r="AV10" s="7">
        <f t="shared" si="7"/>
        <v>122.51780821917808</v>
      </c>
      <c r="AW10" s="3">
        <v>3617</v>
      </c>
      <c r="AX10" s="3">
        <v>3073</v>
      </c>
      <c r="AY10" s="3">
        <v>3017</v>
      </c>
      <c r="AZ10" s="3">
        <v>3005</v>
      </c>
      <c r="BA10" s="3">
        <v>2534</v>
      </c>
      <c r="BB10" s="3">
        <v>2924</v>
      </c>
      <c r="BC10" s="3">
        <v>2884</v>
      </c>
      <c r="BD10" s="3">
        <v>3679</v>
      </c>
      <c r="BE10" s="3">
        <v>3735</v>
      </c>
      <c r="BF10" s="3">
        <v>4098</v>
      </c>
      <c r="BG10" s="3">
        <v>3897</v>
      </c>
      <c r="BH10" s="3">
        <v>4374</v>
      </c>
      <c r="BI10" s="7">
        <f t="shared" si="8"/>
        <v>40837</v>
      </c>
      <c r="BJ10" s="7">
        <f t="shared" si="9"/>
        <v>111.88219178082191</v>
      </c>
      <c r="BK10" s="24">
        <v>3946</v>
      </c>
      <c r="BL10" s="33">
        <v>3614</v>
      </c>
      <c r="BM10" s="24">
        <v>3701</v>
      </c>
      <c r="BN10" s="53">
        <f t="shared" si="10"/>
        <v>11261</v>
      </c>
      <c r="BO10" s="40">
        <f t="shared" si="11"/>
        <v>125.12222222222222</v>
      </c>
    </row>
    <row r="11" spans="1:67" ht="15.75" customHeight="1">
      <c r="A11" s="2" t="s">
        <v>9</v>
      </c>
      <c r="B11" s="3">
        <v>2810</v>
      </c>
      <c r="C11" s="3">
        <v>3060</v>
      </c>
      <c r="D11" s="3">
        <v>3910</v>
      </c>
      <c r="E11" s="8">
        <f t="shared" si="0"/>
        <v>9780</v>
      </c>
      <c r="F11" s="8">
        <f t="shared" si="3"/>
        <v>106.30434782608695</v>
      </c>
      <c r="G11" s="4">
        <v>3280</v>
      </c>
      <c r="H11" s="3">
        <v>3130</v>
      </c>
      <c r="I11" s="4">
        <v>2640</v>
      </c>
      <c r="J11" s="3">
        <v>2592</v>
      </c>
      <c r="K11" s="4">
        <v>2910</v>
      </c>
      <c r="L11" s="3">
        <v>3400</v>
      </c>
      <c r="M11" s="3">
        <v>2629</v>
      </c>
      <c r="N11" s="3">
        <v>2472</v>
      </c>
      <c r="O11" s="3">
        <v>3230</v>
      </c>
      <c r="P11" s="3">
        <v>2795</v>
      </c>
      <c r="Q11" s="3">
        <v>2699</v>
      </c>
      <c r="R11" s="3">
        <v>2726</v>
      </c>
      <c r="S11" s="7">
        <f t="shared" si="4"/>
        <v>48299.304347826088</v>
      </c>
      <c r="T11" s="7">
        <f t="shared" si="1"/>
        <v>132.32686122692078</v>
      </c>
      <c r="U11" s="3">
        <v>3898</v>
      </c>
      <c r="V11" s="3">
        <v>3197</v>
      </c>
      <c r="W11" s="3">
        <v>3174</v>
      </c>
      <c r="X11" s="3">
        <v>2321</v>
      </c>
      <c r="Y11" s="3">
        <v>3059</v>
      </c>
      <c r="Z11" s="3">
        <v>2359</v>
      </c>
      <c r="AA11" s="3">
        <v>3253</v>
      </c>
      <c r="AB11" s="3">
        <v>2287</v>
      </c>
      <c r="AC11" s="3">
        <v>2459</v>
      </c>
      <c r="AD11" s="3">
        <v>3365</v>
      </c>
      <c r="AE11" s="3">
        <v>2922</v>
      </c>
      <c r="AF11" s="3">
        <v>2360</v>
      </c>
      <c r="AG11" s="7">
        <f t="shared" si="2"/>
        <v>34654</v>
      </c>
      <c r="AH11" s="7">
        <f t="shared" si="5"/>
        <v>94.942465753424656</v>
      </c>
      <c r="AI11" s="3">
        <v>2825</v>
      </c>
      <c r="AJ11" s="3">
        <v>2638</v>
      </c>
      <c r="AK11" s="3">
        <v>2801</v>
      </c>
      <c r="AL11" s="3">
        <v>3348</v>
      </c>
      <c r="AM11" s="3">
        <v>2841</v>
      </c>
      <c r="AN11" s="3">
        <v>2194</v>
      </c>
      <c r="AO11" s="3">
        <v>2443</v>
      </c>
      <c r="AP11" s="3">
        <v>1778</v>
      </c>
      <c r="AQ11" s="3">
        <v>2475</v>
      </c>
      <c r="AR11" s="3">
        <v>1811</v>
      </c>
      <c r="AS11" s="3">
        <v>2494</v>
      </c>
      <c r="AT11" s="3">
        <v>2191</v>
      </c>
      <c r="AU11" s="7">
        <f t="shared" si="6"/>
        <v>29839</v>
      </c>
      <c r="AV11" s="7">
        <f t="shared" si="7"/>
        <v>81.750684931506854</v>
      </c>
      <c r="AW11" s="3">
        <v>2267</v>
      </c>
      <c r="AX11" s="3">
        <v>2255</v>
      </c>
      <c r="AY11" s="3">
        <v>2190</v>
      </c>
      <c r="AZ11" s="3">
        <v>2465</v>
      </c>
      <c r="BA11" s="3">
        <v>1926</v>
      </c>
      <c r="BB11" s="3">
        <v>2096</v>
      </c>
      <c r="BC11" s="3">
        <v>2096</v>
      </c>
      <c r="BD11" s="3">
        <v>2343</v>
      </c>
      <c r="BE11" s="3">
        <v>2196</v>
      </c>
      <c r="BF11" s="3">
        <v>2228</v>
      </c>
      <c r="BG11" s="3">
        <v>1777</v>
      </c>
      <c r="BH11" s="3">
        <v>1903</v>
      </c>
      <c r="BI11" s="7">
        <f t="shared" si="8"/>
        <v>25742</v>
      </c>
      <c r="BJ11" s="7">
        <f t="shared" si="9"/>
        <v>70.526027397260279</v>
      </c>
      <c r="BK11" s="24">
        <v>1896</v>
      </c>
      <c r="BL11" s="34">
        <v>1835</v>
      </c>
      <c r="BM11" s="24">
        <v>1732</v>
      </c>
      <c r="BN11" s="27">
        <f t="shared" si="10"/>
        <v>5463</v>
      </c>
      <c r="BO11" s="40">
        <f t="shared" si="11"/>
        <v>60.7</v>
      </c>
    </row>
    <row r="12" spans="1:67" ht="15.75" customHeight="1">
      <c r="A12" s="2" t="s">
        <v>10</v>
      </c>
      <c r="B12" s="3">
        <v>3301</v>
      </c>
      <c r="C12" s="3">
        <v>3123</v>
      </c>
      <c r="D12" s="3">
        <v>3590</v>
      </c>
      <c r="E12" s="8">
        <f t="shared" si="0"/>
        <v>10014</v>
      </c>
      <c r="F12" s="8">
        <f t="shared" si="3"/>
        <v>108.84782608695652</v>
      </c>
      <c r="G12" s="4">
        <v>2594</v>
      </c>
      <c r="H12" s="3">
        <v>2493</v>
      </c>
      <c r="I12" s="4">
        <v>3379</v>
      </c>
      <c r="J12" s="3">
        <v>2756</v>
      </c>
      <c r="K12" s="4">
        <v>3034</v>
      </c>
      <c r="L12" s="3">
        <v>3546</v>
      </c>
      <c r="M12" s="3">
        <v>2971</v>
      </c>
      <c r="N12" s="3">
        <v>2548</v>
      </c>
      <c r="O12" s="3">
        <v>3146</v>
      </c>
      <c r="P12" s="3">
        <v>3243</v>
      </c>
      <c r="Q12" s="3">
        <v>2487</v>
      </c>
      <c r="R12" s="3">
        <v>2459</v>
      </c>
      <c r="S12" s="7">
        <f t="shared" si="4"/>
        <v>48368.84782608696</v>
      </c>
      <c r="T12" s="7">
        <f t="shared" si="1"/>
        <v>132.51739130434783</v>
      </c>
      <c r="U12" s="3">
        <v>2926</v>
      </c>
      <c r="V12" s="3">
        <v>2390</v>
      </c>
      <c r="W12" s="3">
        <v>2462</v>
      </c>
      <c r="X12" s="3">
        <v>3061</v>
      </c>
      <c r="Y12" s="3">
        <v>2674</v>
      </c>
      <c r="Z12" s="3">
        <v>3087</v>
      </c>
      <c r="AA12" s="3">
        <v>2949</v>
      </c>
      <c r="AB12" s="3">
        <v>2408</v>
      </c>
      <c r="AC12" s="3">
        <v>2172</v>
      </c>
      <c r="AD12" s="3">
        <v>2706</v>
      </c>
      <c r="AE12" s="3">
        <v>2171</v>
      </c>
      <c r="AF12" s="3">
        <v>2738</v>
      </c>
      <c r="AG12" s="7">
        <f t="shared" si="2"/>
        <v>31744</v>
      </c>
      <c r="AH12" s="7">
        <f t="shared" si="5"/>
        <v>86.969863013698628</v>
      </c>
      <c r="AI12" s="3">
        <v>2533</v>
      </c>
      <c r="AJ12" s="3">
        <v>2638</v>
      </c>
      <c r="AK12" s="3">
        <v>2784</v>
      </c>
      <c r="AL12" s="3">
        <v>2408</v>
      </c>
      <c r="AM12" s="3">
        <v>2614</v>
      </c>
      <c r="AN12" s="3">
        <v>2742</v>
      </c>
      <c r="AO12" s="3">
        <v>2792</v>
      </c>
      <c r="AP12" s="3">
        <v>2590</v>
      </c>
      <c r="AQ12" s="3">
        <v>2844</v>
      </c>
      <c r="AR12" s="3">
        <v>2558</v>
      </c>
      <c r="AS12" s="3">
        <v>2350</v>
      </c>
      <c r="AT12" s="3">
        <v>2258</v>
      </c>
      <c r="AU12" s="7">
        <f t="shared" si="6"/>
        <v>31111</v>
      </c>
      <c r="AV12" s="7">
        <f t="shared" si="7"/>
        <v>85.235616438356161</v>
      </c>
      <c r="AW12" s="3">
        <v>2376</v>
      </c>
      <c r="AX12" s="3">
        <v>2268</v>
      </c>
      <c r="AY12" s="3">
        <v>2674</v>
      </c>
      <c r="AZ12" s="3">
        <v>2386</v>
      </c>
      <c r="BA12" s="3">
        <v>2474</v>
      </c>
      <c r="BB12" s="3">
        <v>2811</v>
      </c>
      <c r="BC12" s="3">
        <v>2713</v>
      </c>
      <c r="BD12" s="3">
        <v>2462</v>
      </c>
      <c r="BE12" s="3">
        <v>2586</v>
      </c>
      <c r="BF12" s="3">
        <v>2647</v>
      </c>
      <c r="BG12" s="3">
        <v>2347</v>
      </c>
      <c r="BH12" s="3">
        <v>2511</v>
      </c>
      <c r="BI12" s="7">
        <f t="shared" si="8"/>
        <v>30255</v>
      </c>
      <c r="BJ12" s="7">
        <f t="shared" si="9"/>
        <v>82.890410958904113</v>
      </c>
      <c r="BK12" s="25">
        <v>2359</v>
      </c>
      <c r="BL12" s="35">
        <v>2005</v>
      </c>
      <c r="BM12" s="25">
        <v>2515</v>
      </c>
      <c r="BN12" s="53">
        <f t="shared" si="10"/>
        <v>6879</v>
      </c>
      <c r="BO12" s="40">
        <f t="shared" si="11"/>
        <v>76.433333333333337</v>
      </c>
    </row>
    <row r="13" spans="1:67" ht="30.75" customHeight="1">
      <c r="A13" s="2" t="s">
        <v>11</v>
      </c>
      <c r="B13" s="3">
        <v>37</v>
      </c>
      <c r="C13" s="3">
        <v>42.2</v>
      </c>
      <c r="D13" s="3">
        <v>41</v>
      </c>
      <c r="E13" s="8">
        <f t="shared" si="0"/>
        <v>120.2</v>
      </c>
      <c r="F13" s="8">
        <f t="shared" si="3"/>
        <v>1.3065217391304349</v>
      </c>
      <c r="G13" s="4">
        <v>30</v>
      </c>
      <c r="H13" s="3">
        <v>33</v>
      </c>
      <c r="I13" s="4">
        <v>46.1</v>
      </c>
      <c r="J13" s="3">
        <v>26</v>
      </c>
      <c r="K13" s="4">
        <v>44</v>
      </c>
      <c r="L13" s="3">
        <v>50</v>
      </c>
      <c r="M13" s="3">
        <v>51.5</v>
      </c>
      <c r="N13" s="3">
        <v>26</v>
      </c>
      <c r="O13" s="3">
        <v>26</v>
      </c>
      <c r="P13" s="3">
        <v>24</v>
      </c>
      <c r="Q13" s="3">
        <v>25</v>
      </c>
      <c r="R13" s="3">
        <v>37</v>
      </c>
      <c r="S13" s="7">
        <f>SUM(B13:P13)</f>
        <v>598.3065217391304</v>
      </c>
      <c r="T13" s="7">
        <f t="shared" si="1"/>
        <v>1.6391959499702202</v>
      </c>
      <c r="U13" s="3">
        <v>20</v>
      </c>
      <c r="V13" s="3">
        <v>17</v>
      </c>
      <c r="W13" s="3">
        <v>22</v>
      </c>
      <c r="X13" s="3">
        <v>22</v>
      </c>
      <c r="Y13" s="3">
        <v>25</v>
      </c>
      <c r="Z13" s="3">
        <v>28</v>
      </c>
      <c r="AA13" s="3">
        <v>43</v>
      </c>
      <c r="AB13" s="3">
        <v>27</v>
      </c>
      <c r="AC13" s="3">
        <v>29</v>
      </c>
      <c r="AD13" s="3">
        <v>30</v>
      </c>
      <c r="AE13" s="3">
        <v>27</v>
      </c>
      <c r="AF13" s="3">
        <v>23</v>
      </c>
      <c r="AG13" s="7">
        <f t="shared" si="2"/>
        <v>313</v>
      </c>
      <c r="AH13" s="7">
        <f t="shared" si="5"/>
        <v>0.8575342465753425</v>
      </c>
      <c r="AI13" s="3">
        <v>6</v>
      </c>
      <c r="AJ13" s="3">
        <v>12</v>
      </c>
      <c r="AK13" s="126" t="s">
        <v>43</v>
      </c>
      <c r="AL13" s="127"/>
      <c r="AM13" s="127"/>
      <c r="AN13" s="128"/>
      <c r="AO13" s="44"/>
      <c r="AP13" s="44"/>
      <c r="AQ13" s="44"/>
      <c r="AR13" s="44"/>
      <c r="AS13" s="44"/>
      <c r="AT13" s="44"/>
      <c r="AU13" s="51"/>
      <c r="AV13" s="51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51"/>
      <c r="BJ13" s="51"/>
      <c r="BK13" s="41"/>
      <c r="BL13" s="46"/>
      <c r="BM13" s="41"/>
      <c r="BN13" s="54"/>
      <c r="BO13" s="42"/>
    </row>
    <row r="14" spans="1:67" ht="15.75" customHeight="1">
      <c r="A14" s="2" t="s">
        <v>12</v>
      </c>
      <c r="B14" s="3">
        <v>3615</v>
      </c>
      <c r="C14" s="3">
        <v>3220</v>
      </c>
      <c r="D14" s="3">
        <v>4163</v>
      </c>
      <c r="E14" s="8">
        <f t="shared" si="0"/>
        <v>10998</v>
      </c>
      <c r="F14" s="8">
        <f t="shared" si="3"/>
        <v>119.54347826086956</v>
      </c>
      <c r="G14" s="4">
        <v>3525</v>
      </c>
      <c r="H14" s="3">
        <v>3550</v>
      </c>
      <c r="I14" s="4">
        <v>4366</v>
      </c>
      <c r="J14" s="3">
        <v>3354</v>
      </c>
      <c r="K14" s="4">
        <v>3446</v>
      </c>
      <c r="L14" s="3">
        <v>4288</v>
      </c>
      <c r="M14" s="3">
        <v>3353</v>
      </c>
      <c r="N14" s="3">
        <v>3442</v>
      </c>
      <c r="O14" s="3">
        <v>4677</v>
      </c>
      <c r="P14" s="3">
        <v>3905</v>
      </c>
      <c r="Q14" s="3">
        <v>3498</v>
      </c>
      <c r="R14" s="3">
        <v>3981</v>
      </c>
      <c r="S14" s="7">
        <f>SUM(B14:R14)</f>
        <v>67500.543478260865</v>
      </c>
      <c r="T14" s="7">
        <f t="shared" si="1"/>
        <v>184.9329958308517</v>
      </c>
      <c r="U14" s="3">
        <v>3118</v>
      </c>
      <c r="V14" s="3">
        <v>3245</v>
      </c>
      <c r="W14" s="3">
        <v>4180</v>
      </c>
      <c r="X14" s="3">
        <v>3031</v>
      </c>
      <c r="Y14" s="3">
        <v>3277</v>
      </c>
      <c r="Z14" s="3">
        <v>3372</v>
      </c>
      <c r="AA14" s="3">
        <v>2939</v>
      </c>
      <c r="AB14" s="3">
        <v>3481</v>
      </c>
      <c r="AC14" s="3">
        <v>3256</v>
      </c>
      <c r="AD14" s="3">
        <v>3516</v>
      </c>
      <c r="AE14" s="3">
        <v>3572</v>
      </c>
      <c r="AF14" s="3">
        <v>2958</v>
      </c>
      <c r="AG14" s="7">
        <f>SUM(U14:AF14)</f>
        <v>39945</v>
      </c>
      <c r="AH14" s="7">
        <f t="shared" si="5"/>
        <v>109.43835616438356</v>
      </c>
      <c r="AI14" s="3">
        <v>3142</v>
      </c>
      <c r="AJ14" s="3">
        <v>3212</v>
      </c>
      <c r="AK14" s="3">
        <v>3583</v>
      </c>
      <c r="AL14" s="3">
        <v>3113</v>
      </c>
      <c r="AM14" s="3">
        <v>3373</v>
      </c>
      <c r="AN14" s="3">
        <v>2844</v>
      </c>
      <c r="AO14" s="3">
        <v>3421</v>
      </c>
      <c r="AP14" s="3">
        <v>3048</v>
      </c>
      <c r="AQ14" s="3">
        <v>2874</v>
      </c>
      <c r="AR14" s="3">
        <v>3283</v>
      </c>
      <c r="AS14" s="3">
        <v>2840</v>
      </c>
      <c r="AT14" s="3">
        <v>3159</v>
      </c>
      <c r="AU14" s="7">
        <f>SUM(AI14:AT14)</f>
        <v>37892</v>
      </c>
      <c r="AV14" s="7">
        <f>AU14/365</f>
        <v>103.81369863013698</v>
      </c>
      <c r="AW14" s="3">
        <v>2909</v>
      </c>
      <c r="AX14" s="3">
        <v>2536</v>
      </c>
      <c r="AY14" s="3">
        <v>2713</v>
      </c>
      <c r="AZ14" s="3">
        <v>2846</v>
      </c>
      <c r="BA14" s="3">
        <v>2688</v>
      </c>
      <c r="BB14" s="3">
        <v>3079</v>
      </c>
      <c r="BC14" s="3">
        <v>2617</v>
      </c>
      <c r="BD14" s="3">
        <v>2816</v>
      </c>
      <c r="BE14" s="3">
        <v>2591</v>
      </c>
      <c r="BF14" s="3">
        <v>3004</v>
      </c>
      <c r="BG14" s="3">
        <v>2451</v>
      </c>
      <c r="BH14" s="3">
        <v>2953</v>
      </c>
      <c r="BI14" s="22">
        <f>SUM(AW13:BH14)</f>
        <v>33203</v>
      </c>
      <c r="BJ14" s="7">
        <f t="shared" ref="BJ14:BJ39" si="12">BI14/365</f>
        <v>90.967123287671228</v>
      </c>
      <c r="BK14" s="24">
        <v>3162</v>
      </c>
      <c r="BL14" s="33">
        <v>2630</v>
      </c>
      <c r="BM14" s="24">
        <v>2872</v>
      </c>
      <c r="BN14" s="53">
        <f>SUM(BK14:BM14)</f>
        <v>8664</v>
      </c>
      <c r="BO14" s="40">
        <f>BN14/90</f>
        <v>96.266666666666666</v>
      </c>
    </row>
    <row r="15" spans="1:67" ht="15.75" customHeight="1">
      <c r="A15" s="2" t="s">
        <v>13</v>
      </c>
      <c r="B15" s="3">
        <v>4179</v>
      </c>
      <c r="C15" s="3">
        <v>5408</v>
      </c>
      <c r="D15" s="3">
        <v>4474</v>
      </c>
      <c r="E15" s="8">
        <f t="shared" si="0"/>
        <v>14061</v>
      </c>
      <c r="F15" s="8">
        <f t="shared" si="3"/>
        <v>152.83695652173913</v>
      </c>
      <c r="G15" s="4">
        <v>5458</v>
      </c>
      <c r="H15" s="3">
        <v>4578</v>
      </c>
      <c r="I15" s="4">
        <v>4410</v>
      </c>
      <c r="J15" s="3">
        <v>3920</v>
      </c>
      <c r="K15" s="4">
        <v>4920</v>
      </c>
      <c r="L15" s="3">
        <v>4200</v>
      </c>
      <c r="M15" s="3">
        <v>3340</v>
      </c>
      <c r="N15" s="3">
        <v>4710</v>
      </c>
      <c r="O15" s="3">
        <v>3950</v>
      </c>
      <c r="P15" s="3">
        <v>4320</v>
      </c>
      <c r="Q15" s="3">
        <v>4790</v>
      </c>
      <c r="R15" s="3">
        <v>4220</v>
      </c>
      <c r="S15" s="7">
        <f>SUM(B15:R15)</f>
        <v>81090.836956521744</v>
      </c>
      <c r="T15" s="7">
        <f t="shared" si="1"/>
        <v>222.16667659321027</v>
      </c>
      <c r="U15" s="3">
        <v>5210</v>
      </c>
      <c r="V15" s="3">
        <v>3729</v>
      </c>
      <c r="W15" s="3">
        <v>4150</v>
      </c>
      <c r="X15" s="3">
        <v>3390</v>
      </c>
      <c r="Y15" s="3">
        <v>4420</v>
      </c>
      <c r="Z15" s="3">
        <v>3260</v>
      </c>
      <c r="AA15" s="3">
        <v>4290</v>
      </c>
      <c r="AB15" s="3">
        <v>3480</v>
      </c>
      <c r="AC15" s="3">
        <v>3440</v>
      </c>
      <c r="AD15" s="3">
        <v>4590</v>
      </c>
      <c r="AE15" s="3">
        <v>4070</v>
      </c>
      <c r="AF15" s="3">
        <v>4770</v>
      </c>
      <c r="AG15" s="7">
        <f>SUM(U15:AF15)</f>
        <v>48799</v>
      </c>
      <c r="AH15" s="7">
        <f t="shared" si="5"/>
        <v>133.6958904109589</v>
      </c>
      <c r="AI15" s="3">
        <v>3700</v>
      </c>
      <c r="AJ15" s="3">
        <v>3820</v>
      </c>
      <c r="AK15" s="3">
        <v>3840</v>
      </c>
      <c r="AL15" s="3">
        <v>4460</v>
      </c>
      <c r="AM15" s="3">
        <v>3250</v>
      </c>
      <c r="AN15" s="3">
        <v>3570</v>
      </c>
      <c r="AO15" s="3">
        <v>4060</v>
      </c>
      <c r="AP15" s="3">
        <v>2850</v>
      </c>
      <c r="AQ15" s="3">
        <v>3100</v>
      </c>
      <c r="AR15" s="3">
        <v>4070</v>
      </c>
      <c r="AS15" s="3">
        <v>3490</v>
      </c>
      <c r="AT15" s="3">
        <v>4160</v>
      </c>
      <c r="AU15" s="7">
        <f>SUM(AI15:AT15)</f>
        <v>44370</v>
      </c>
      <c r="AV15" s="7">
        <f>AU15/365</f>
        <v>121.56164383561644</v>
      </c>
      <c r="AW15" s="3">
        <v>3510</v>
      </c>
      <c r="AX15" s="3">
        <v>3530</v>
      </c>
      <c r="AY15" s="3">
        <v>4700</v>
      </c>
      <c r="AZ15" s="3">
        <v>3270</v>
      </c>
      <c r="BA15" s="3">
        <v>3940</v>
      </c>
      <c r="BB15" s="3">
        <v>3170</v>
      </c>
      <c r="BC15" s="3">
        <v>4140</v>
      </c>
      <c r="BD15" s="3">
        <v>3100</v>
      </c>
      <c r="BE15" s="3">
        <v>3490</v>
      </c>
      <c r="BF15" s="3">
        <v>2833</v>
      </c>
      <c r="BG15" s="3">
        <v>3225</v>
      </c>
      <c r="BH15" s="3">
        <v>3120</v>
      </c>
      <c r="BI15" s="22">
        <f>SUM(AW15:BH15)</f>
        <v>42028</v>
      </c>
      <c r="BJ15" s="7">
        <f t="shared" si="12"/>
        <v>115.14520547945206</v>
      </c>
      <c r="BK15" s="24">
        <v>3114</v>
      </c>
      <c r="BL15" s="33">
        <v>2649</v>
      </c>
      <c r="BM15" s="24">
        <v>2830</v>
      </c>
      <c r="BN15" s="53">
        <f>SUM(BK15:BM15)</f>
        <v>8593</v>
      </c>
      <c r="BO15" s="40">
        <f>BN15/90</f>
        <v>95.477777777777774</v>
      </c>
    </row>
    <row r="16" spans="1:67" ht="15.75" customHeight="1">
      <c r="A16" s="2" t="s">
        <v>14</v>
      </c>
      <c r="B16" s="3">
        <v>1709</v>
      </c>
      <c r="C16" s="3">
        <v>1980</v>
      </c>
      <c r="D16" s="3">
        <v>1631</v>
      </c>
      <c r="E16" s="8">
        <f t="shared" si="0"/>
        <v>5320</v>
      </c>
      <c r="F16" s="8">
        <f t="shared" si="3"/>
        <v>57.826086956521742</v>
      </c>
      <c r="G16" s="4">
        <v>2023</v>
      </c>
      <c r="H16" s="3">
        <v>1662</v>
      </c>
      <c r="I16" s="4">
        <v>1636</v>
      </c>
      <c r="J16" s="3">
        <v>1849</v>
      </c>
      <c r="K16" s="4">
        <v>1896</v>
      </c>
      <c r="L16" s="3">
        <v>1612</v>
      </c>
      <c r="M16" s="3">
        <v>1796</v>
      </c>
      <c r="N16" s="3">
        <v>1907</v>
      </c>
      <c r="O16" s="3">
        <v>1561</v>
      </c>
      <c r="P16" s="3">
        <v>1912</v>
      </c>
      <c r="Q16" s="3">
        <v>1521</v>
      </c>
      <c r="R16" s="3">
        <v>1584</v>
      </c>
      <c r="S16" s="7">
        <f>SUM(B16:R16)</f>
        <v>31656.82608695652</v>
      </c>
      <c r="T16" s="7">
        <f t="shared" si="1"/>
        <v>86.731030375223341</v>
      </c>
      <c r="U16" s="3">
        <v>1985</v>
      </c>
      <c r="V16" s="3">
        <v>1367</v>
      </c>
      <c r="W16" s="3">
        <v>1173</v>
      </c>
      <c r="X16" s="3">
        <v>1405</v>
      </c>
      <c r="Y16" s="3">
        <v>1077</v>
      </c>
      <c r="Z16" s="3">
        <v>1677</v>
      </c>
      <c r="AA16" s="3">
        <v>1116</v>
      </c>
      <c r="AB16" s="3">
        <v>1116</v>
      </c>
      <c r="AC16" s="3">
        <v>1036</v>
      </c>
      <c r="AD16" s="3">
        <v>1583</v>
      </c>
      <c r="AE16" s="136" t="s">
        <v>42</v>
      </c>
      <c r="AF16" s="128"/>
      <c r="AG16" s="7">
        <f>SUM(U16:AD16)</f>
        <v>13535</v>
      </c>
      <c r="AH16" s="7">
        <f>AG16/304</f>
        <v>44.523026315789473</v>
      </c>
      <c r="AI16" s="43"/>
      <c r="AJ16" s="20">
        <v>3215</v>
      </c>
      <c r="AK16" s="3">
        <v>1237</v>
      </c>
      <c r="AL16" s="3">
        <v>1446</v>
      </c>
      <c r="AM16" s="3">
        <v>1243</v>
      </c>
      <c r="AN16" s="3">
        <v>1296</v>
      </c>
      <c r="AO16" s="3">
        <v>1672</v>
      </c>
      <c r="AP16" s="3">
        <v>1341</v>
      </c>
      <c r="AQ16" s="3">
        <v>1280</v>
      </c>
      <c r="AR16" s="3">
        <v>1571</v>
      </c>
      <c r="AS16" s="3">
        <v>1346</v>
      </c>
      <c r="AT16" s="3">
        <v>1479</v>
      </c>
      <c r="AU16" s="7">
        <f>SUM(AI16:AT16)</f>
        <v>17126</v>
      </c>
      <c r="AV16" s="7">
        <f>AU16/365</f>
        <v>46.920547945205477</v>
      </c>
      <c r="AW16" s="3">
        <v>1085</v>
      </c>
      <c r="AX16" s="3">
        <v>1210</v>
      </c>
      <c r="AY16" s="3">
        <v>1485</v>
      </c>
      <c r="AZ16" s="3">
        <v>1144</v>
      </c>
      <c r="BA16" s="3">
        <v>1467</v>
      </c>
      <c r="BB16" s="3">
        <v>1205</v>
      </c>
      <c r="BC16" s="3">
        <v>1515</v>
      </c>
      <c r="BD16" s="3">
        <v>1173</v>
      </c>
      <c r="BE16" s="3">
        <v>1412</v>
      </c>
      <c r="BF16" s="3">
        <v>1508</v>
      </c>
      <c r="BG16" s="3">
        <v>1449</v>
      </c>
      <c r="BH16" s="3">
        <v>869</v>
      </c>
      <c r="BI16" s="22">
        <f>SUM(AW16:BH16)</f>
        <v>15522</v>
      </c>
      <c r="BJ16" s="7">
        <f t="shared" si="12"/>
        <v>42.526027397260272</v>
      </c>
      <c r="BK16" s="24">
        <v>1476</v>
      </c>
      <c r="BL16" s="34">
        <v>1103</v>
      </c>
      <c r="BM16" s="24">
        <v>1128</v>
      </c>
      <c r="BN16" s="53">
        <f>SUM(BK16:BM16)</f>
        <v>3707</v>
      </c>
      <c r="BO16" s="40">
        <f>BN16/90</f>
        <v>41.18888888888889</v>
      </c>
    </row>
    <row r="17" spans="1:67" ht="15.75" customHeight="1">
      <c r="A17" s="2" t="s">
        <v>15</v>
      </c>
      <c r="B17" s="3">
        <v>1941</v>
      </c>
      <c r="C17" s="3">
        <v>1959</v>
      </c>
      <c r="D17" s="3">
        <v>1797</v>
      </c>
      <c r="E17" s="8">
        <f t="shared" si="0"/>
        <v>5697</v>
      </c>
      <c r="F17" s="8">
        <f t="shared" si="3"/>
        <v>61.923913043478258</v>
      </c>
      <c r="G17" s="4">
        <v>1640</v>
      </c>
      <c r="H17" s="3">
        <v>1580</v>
      </c>
      <c r="I17" s="4">
        <v>2115</v>
      </c>
      <c r="J17" s="3">
        <v>1340</v>
      </c>
      <c r="K17" s="4">
        <v>1235</v>
      </c>
      <c r="L17" s="3">
        <v>1663</v>
      </c>
      <c r="M17" s="3">
        <v>1382</v>
      </c>
      <c r="N17" s="3">
        <v>1308</v>
      </c>
      <c r="O17" s="3">
        <v>1802</v>
      </c>
      <c r="P17" s="3">
        <v>1591</v>
      </c>
      <c r="Q17" s="3">
        <v>1423</v>
      </c>
      <c r="R17" s="3">
        <v>1645</v>
      </c>
      <c r="S17" s="7">
        <f>SUM(B17:R17)</f>
        <v>30179.92391304348</v>
      </c>
      <c r="T17" s="7">
        <f t="shared" si="1"/>
        <v>82.684723049434197</v>
      </c>
      <c r="U17" s="3">
        <v>1464</v>
      </c>
      <c r="V17" s="3">
        <v>1864</v>
      </c>
      <c r="W17" s="3">
        <v>1663</v>
      </c>
      <c r="X17" s="3">
        <v>1799</v>
      </c>
      <c r="Y17" s="3">
        <v>1636</v>
      </c>
      <c r="Z17" s="3">
        <v>1898</v>
      </c>
      <c r="AA17" s="3">
        <v>1621</v>
      </c>
      <c r="AB17" s="3">
        <v>1910</v>
      </c>
      <c r="AC17" s="3">
        <v>1819</v>
      </c>
      <c r="AD17" s="3">
        <v>2165</v>
      </c>
      <c r="AE17" s="3">
        <v>1766</v>
      </c>
      <c r="AF17" s="3">
        <v>1572</v>
      </c>
      <c r="AG17" s="7">
        <f>SUM(U17:AF17)</f>
        <v>21177</v>
      </c>
      <c r="AH17" s="7">
        <f t="shared" ref="AH17:AH34" si="13">AG17/365</f>
        <v>58.019178082191779</v>
      </c>
      <c r="AI17" s="3">
        <v>1711</v>
      </c>
      <c r="AJ17" s="3">
        <v>1717</v>
      </c>
      <c r="AK17" s="3">
        <v>1948</v>
      </c>
      <c r="AL17" s="3">
        <v>1693</v>
      </c>
      <c r="AM17" s="3">
        <v>2074</v>
      </c>
      <c r="AN17" s="3">
        <v>2068</v>
      </c>
      <c r="AO17" s="3">
        <v>2003</v>
      </c>
      <c r="AP17" s="3">
        <v>1809</v>
      </c>
      <c r="AQ17" s="3">
        <v>1724</v>
      </c>
      <c r="AR17" s="3">
        <v>1902</v>
      </c>
      <c r="AS17" s="3">
        <v>1492</v>
      </c>
      <c r="AT17" s="3">
        <v>1774</v>
      </c>
      <c r="AU17" s="7">
        <f>SUM(AI17:AT17)</f>
        <v>21915</v>
      </c>
      <c r="AV17" s="7">
        <f>AU17/365</f>
        <v>60.041095890410958</v>
      </c>
      <c r="AW17" s="3">
        <v>1752</v>
      </c>
      <c r="AX17" s="3">
        <v>1547</v>
      </c>
      <c r="AY17" s="3">
        <v>1986</v>
      </c>
      <c r="AZ17" s="3">
        <v>1708</v>
      </c>
      <c r="BA17" s="3">
        <v>2090</v>
      </c>
      <c r="BB17" s="3">
        <v>1907</v>
      </c>
      <c r="BC17" s="3">
        <v>1939</v>
      </c>
      <c r="BD17" s="3">
        <v>1808</v>
      </c>
      <c r="BE17" s="3">
        <v>1832</v>
      </c>
      <c r="BF17" s="3">
        <v>1999</v>
      </c>
      <c r="BG17" s="3">
        <v>1900</v>
      </c>
      <c r="BH17" s="3">
        <v>1428</v>
      </c>
      <c r="BI17" s="26">
        <f>SUM(AW17:BH17)</f>
        <v>21896</v>
      </c>
      <c r="BJ17" s="7">
        <f t="shared" si="12"/>
        <v>59.989041095890414</v>
      </c>
      <c r="BK17" s="24">
        <v>2038</v>
      </c>
      <c r="BL17" s="33">
        <v>1712</v>
      </c>
      <c r="BM17" s="24">
        <v>1874</v>
      </c>
      <c r="BN17" s="27">
        <f>SUM(BK17:BM17)</f>
        <v>5624</v>
      </c>
      <c r="BO17" s="40">
        <f>BN17/90</f>
        <v>62.488888888888887</v>
      </c>
    </row>
    <row r="18" spans="1:67" ht="15.75" customHeight="1">
      <c r="A18" s="2" t="s">
        <v>16</v>
      </c>
      <c r="B18" s="3">
        <v>1194</v>
      </c>
      <c r="C18" s="3">
        <v>1067</v>
      </c>
      <c r="D18" s="3">
        <v>1459</v>
      </c>
      <c r="E18" s="8">
        <f t="shared" si="0"/>
        <v>3720</v>
      </c>
      <c r="F18" s="8">
        <f t="shared" si="3"/>
        <v>40.434782608695649</v>
      </c>
      <c r="G18" s="4">
        <v>1090</v>
      </c>
      <c r="H18" s="3">
        <v>1271</v>
      </c>
      <c r="I18" s="4">
        <v>1395</v>
      </c>
      <c r="J18" s="3">
        <v>1045</v>
      </c>
      <c r="K18" s="4">
        <v>1163</v>
      </c>
      <c r="L18" s="3">
        <v>1096</v>
      </c>
      <c r="M18" s="3">
        <v>1208</v>
      </c>
      <c r="N18" s="3">
        <v>837</v>
      </c>
      <c r="O18" s="3">
        <v>1390</v>
      </c>
      <c r="P18" s="3">
        <v>1057</v>
      </c>
      <c r="Q18" s="3">
        <v>984</v>
      </c>
      <c r="R18" s="3">
        <v>1533</v>
      </c>
      <c r="S18" s="7">
        <f>SUM(B18:R18)</f>
        <v>21549.434782608696</v>
      </c>
      <c r="T18" s="7">
        <f t="shared" si="1"/>
        <v>59.039547349612867</v>
      </c>
      <c r="U18" s="3">
        <v>1177</v>
      </c>
      <c r="V18" s="3">
        <v>1323</v>
      </c>
      <c r="W18" s="3">
        <v>1732</v>
      </c>
      <c r="X18" s="3">
        <v>1451</v>
      </c>
      <c r="Y18" s="3">
        <v>1367</v>
      </c>
      <c r="Z18" s="3">
        <v>1608</v>
      </c>
      <c r="AA18" s="3">
        <v>883</v>
      </c>
      <c r="AB18" s="3">
        <v>1394</v>
      </c>
      <c r="AC18" s="3">
        <v>915</v>
      </c>
      <c r="AD18" s="3">
        <v>1015</v>
      </c>
      <c r="AE18" s="3">
        <v>972</v>
      </c>
      <c r="AF18" s="3">
        <v>603</v>
      </c>
      <c r="AG18" s="7">
        <f>SUM(U18:AF18)</f>
        <v>14440</v>
      </c>
      <c r="AH18" s="7">
        <f t="shared" si="13"/>
        <v>39.561643835616437</v>
      </c>
      <c r="AI18" s="3">
        <v>1124</v>
      </c>
      <c r="AJ18" s="3">
        <v>1249</v>
      </c>
      <c r="AK18" s="3">
        <v>1219</v>
      </c>
      <c r="AL18" s="3">
        <v>1742</v>
      </c>
      <c r="AM18" s="3">
        <v>1307</v>
      </c>
      <c r="AN18" s="3">
        <v>1263</v>
      </c>
      <c r="AO18" s="3">
        <v>1234</v>
      </c>
      <c r="AP18" s="3">
        <v>1476</v>
      </c>
      <c r="AQ18" s="3">
        <v>1326</v>
      </c>
      <c r="AR18" s="3">
        <v>1545</v>
      </c>
      <c r="AS18" s="3">
        <v>1352</v>
      </c>
      <c r="AT18" s="3">
        <v>1412</v>
      </c>
      <c r="AU18" s="7">
        <f>SUM(AI18:AT18)</f>
        <v>16249</v>
      </c>
      <c r="AV18" s="7">
        <f>AU18/365</f>
        <v>44.517808219178079</v>
      </c>
      <c r="AW18" s="3">
        <v>127.4</v>
      </c>
      <c r="AX18" s="3">
        <v>1463</v>
      </c>
      <c r="AY18" s="3">
        <v>1799</v>
      </c>
      <c r="AZ18" s="3">
        <v>1713</v>
      </c>
      <c r="BA18" s="3">
        <v>2041</v>
      </c>
      <c r="BB18" s="3">
        <v>1699</v>
      </c>
      <c r="BC18" s="3">
        <v>1820</v>
      </c>
      <c r="BD18" s="3">
        <v>1428</v>
      </c>
      <c r="BE18" s="3">
        <v>1966</v>
      </c>
      <c r="BF18" s="3">
        <v>1812</v>
      </c>
      <c r="BG18" s="3">
        <v>1531</v>
      </c>
      <c r="BH18" s="3">
        <v>1181</v>
      </c>
      <c r="BI18" s="22">
        <f>SUM(AW18:BH18)</f>
        <v>18580.400000000001</v>
      </c>
      <c r="BJ18" s="7">
        <f t="shared" si="12"/>
        <v>50.905205479452057</v>
      </c>
      <c r="BK18" s="24">
        <v>1779</v>
      </c>
      <c r="BL18" s="33">
        <v>1622</v>
      </c>
      <c r="BM18" s="24">
        <v>1768</v>
      </c>
      <c r="BN18" s="27">
        <f>SUM(BK18:BM18)</f>
        <v>5169</v>
      </c>
      <c r="BO18" s="40">
        <f>BN18/90</f>
        <v>57.43333333333333</v>
      </c>
    </row>
    <row r="19" spans="1:67" ht="15.75" customHeight="1">
      <c r="A19" s="6" t="s">
        <v>38</v>
      </c>
      <c r="B19" s="7">
        <f t="shared" ref="B19:N19" si="14">SUM(B2:B18)</f>
        <v>91114.4</v>
      </c>
      <c r="C19" s="7">
        <f t="shared" si="14"/>
        <v>101331.9</v>
      </c>
      <c r="D19" s="7">
        <f t="shared" si="14"/>
        <v>102061</v>
      </c>
      <c r="E19" s="8">
        <f t="shared" si="0"/>
        <v>294507.3</v>
      </c>
      <c r="F19" s="8">
        <f>SUM(F2:F18)</f>
        <v>3201.1663043478252</v>
      </c>
      <c r="G19" s="8">
        <f t="shared" si="14"/>
        <v>92492</v>
      </c>
      <c r="H19" s="8">
        <f t="shared" si="14"/>
        <v>92595</v>
      </c>
      <c r="I19" s="8">
        <f t="shared" si="14"/>
        <v>100241.1</v>
      </c>
      <c r="J19" s="8">
        <f t="shared" si="14"/>
        <v>90118</v>
      </c>
      <c r="K19" s="8">
        <f t="shared" si="14"/>
        <v>97847</v>
      </c>
      <c r="L19" s="8">
        <f t="shared" si="14"/>
        <v>94944</v>
      </c>
      <c r="M19" s="8">
        <f t="shared" si="14"/>
        <v>89872.1</v>
      </c>
      <c r="N19" s="8">
        <f t="shared" si="14"/>
        <v>84808.6</v>
      </c>
      <c r="O19" s="7">
        <f t="shared" ref="O19:AD19" si="15">SUM(O2:O18)</f>
        <v>94886.6</v>
      </c>
      <c r="P19" s="7">
        <f t="shared" si="15"/>
        <v>87671.3</v>
      </c>
      <c r="Q19" s="7">
        <f t="shared" si="15"/>
        <v>92910</v>
      </c>
      <c r="R19" s="7">
        <f t="shared" si="15"/>
        <v>91227</v>
      </c>
      <c r="S19" s="7">
        <f>SUM(S2:S18)</f>
        <v>1339899.6271739127</v>
      </c>
      <c r="T19" s="7">
        <f>SUM(T2:T18)</f>
        <v>3670.9578826682546</v>
      </c>
      <c r="U19" s="7">
        <f t="shared" si="15"/>
        <v>93960.8</v>
      </c>
      <c r="V19" s="7">
        <f t="shared" si="15"/>
        <v>91428</v>
      </c>
      <c r="W19" s="7">
        <f t="shared" si="15"/>
        <v>96132</v>
      </c>
      <c r="X19" s="7">
        <f t="shared" si="15"/>
        <v>80831</v>
      </c>
      <c r="Y19" s="7">
        <f t="shared" si="15"/>
        <v>91158</v>
      </c>
      <c r="Z19" s="7">
        <f t="shared" si="15"/>
        <v>82570</v>
      </c>
      <c r="AA19" s="7">
        <f t="shared" si="15"/>
        <v>82017.5</v>
      </c>
      <c r="AB19" s="7">
        <f t="shared" si="15"/>
        <v>78286.600000000006</v>
      </c>
      <c r="AC19" s="7">
        <f t="shared" si="15"/>
        <v>75152.2</v>
      </c>
      <c r="AD19" s="7">
        <f t="shared" si="15"/>
        <v>90775.2</v>
      </c>
      <c r="AE19" s="7">
        <f t="shared" ref="AE19:AR19" si="16">SUM(AE2:AE18)</f>
        <v>81663.3</v>
      </c>
      <c r="AF19" s="7">
        <f t="shared" si="16"/>
        <v>78562.399999999994</v>
      </c>
      <c r="AG19" s="7">
        <f>SUM(AG2:AG18)</f>
        <v>1170865.1490172721</v>
      </c>
      <c r="AH19" s="7">
        <f>SUM(AH2:AH18)</f>
        <v>3228.0648780498827</v>
      </c>
      <c r="AI19" s="7">
        <f t="shared" si="16"/>
        <v>79806</v>
      </c>
      <c r="AJ19" s="7">
        <f t="shared" si="16"/>
        <v>80413.3</v>
      </c>
      <c r="AK19" s="7">
        <f t="shared" si="16"/>
        <v>80878.2</v>
      </c>
      <c r="AL19" s="7">
        <f t="shared" si="16"/>
        <v>87785.9</v>
      </c>
      <c r="AM19" s="7">
        <f t="shared" si="16"/>
        <v>74488.600000000006</v>
      </c>
      <c r="AN19" s="7">
        <f t="shared" si="16"/>
        <v>72498.100000000006</v>
      </c>
      <c r="AO19" s="7">
        <f t="shared" si="16"/>
        <v>81922.5</v>
      </c>
      <c r="AP19" s="7">
        <f t="shared" si="16"/>
        <v>68219.899999999994</v>
      </c>
      <c r="AQ19" s="7">
        <f t="shared" si="16"/>
        <v>78147.5</v>
      </c>
      <c r="AR19" s="7">
        <f t="shared" si="16"/>
        <v>81597.2</v>
      </c>
      <c r="AS19" s="7">
        <f t="shared" ref="AS19:BH19" si="17">SUM(AS2:AS18)</f>
        <v>78368.3</v>
      </c>
      <c r="AT19" s="7">
        <f t="shared" si="17"/>
        <v>78913.600000000006</v>
      </c>
      <c r="AU19" s="7">
        <f>SUM(AU2:AU5,AU7:AU12,AU13:AU18,)</f>
        <v>943021.1</v>
      </c>
      <c r="AV19" s="7">
        <f>SUM(AV2:AV18)</f>
        <v>2583.6194520547947</v>
      </c>
      <c r="AW19" s="7">
        <f t="shared" si="17"/>
        <v>81175.7</v>
      </c>
      <c r="AX19" s="7">
        <f t="shared" si="17"/>
        <v>80124.5</v>
      </c>
      <c r="AY19" s="7">
        <f t="shared" si="17"/>
        <v>81356.800000000003</v>
      </c>
      <c r="AZ19" s="7">
        <f t="shared" si="17"/>
        <v>77118.3</v>
      </c>
      <c r="BA19" s="7">
        <f t="shared" si="17"/>
        <v>78256.7</v>
      </c>
      <c r="BB19" s="7">
        <f t="shared" si="17"/>
        <v>80331.899999999994</v>
      </c>
      <c r="BC19" s="7">
        <f t="shared" si="17"/>
        <v>78118.8</v>
      </c>
      <c r="BD19" s="7">
        <f t="shared" si="17"/>
        <v>68230.700000000012</v>
      </c>
      <c r="BE19" s="7">
        <f t="shared" si="17"/>
        <v>78858.399999999994</v>
      </c>
      <c r="BF19" s="7">
        <f t="shared" si="17"/>
        <v>81183.3</v>
      </c>
      <c r="BG19" s="7">
        <f t="shared" si="17"/>
        <v>74332.7</v>
      </c>
      <c r="BH19" s="7">
        <f t="shared" si="17"/>
        <v>79722</v>
      </c>
      <c r="BI19" s="22">
        <f>SUM(BI2:BI18)</f>
        <v>938809.8</v>
      </c>
      <c r="BJ19" s="7">
        <f t="shared" si="12"/>
        <v>2572.0816438356164</v>
      </c>
      <c r="BK19" s="37">
        <f>SUM(BK2:BK18)</f>
        <v>74368.100000000006</v>
      </c>
      <c r="BL19" s="36">
        <f>SUM(BL2:BL18)</f>
        <v>70670.899999999994</v>
      </c>
      <c r="BM19" s="37">
        <f>SUM(BM2:BM18)</f>
        <v>77868.800000000003</v>
      </c>
      <c r="BN19" s="27">
        <f>SUM(BN2:BN18)</f>
        <v>222907.8</v>
      </c>
      <c r="BO19" s="40">
        <f>SUM(BO2:BO18)</f>
        <v>2476.7533333333336</v>
      </c>
    </row>
    <row r="20" spans="1:67" ht="15.75" customHeight="1">
      <c r="A20" s="2" t="s">
        <v>18</v>
      </c>
      <c r="B20" s="3">
        <v>57</v>
      </c>
      <c r="C20" s="3">
        <v>80</v>
      </c>
      <c r="D20" s="3">
        <v>103</v>
      </c>
      <c r="E20" s="8">
        <f t="shared" si="0"/>
        <v>240</v>
      </c>
      <c r="F20" s="8">
        <f>E20/92</f>
        <v>2.6086956521739131</v>
      </c>
      <c r="G20" s="4">
        <v>45</v>
      </c>
      <c r="H20" s="3">
        <v>47</v>
      </c>
      <c r="I20" s="4">
        <v>53</v>
      </c>
      <c r="J20" s="3">
        <v>46</v>
      </c>
      <c r="K20" s="4">
        <v>49</v>
      </c>
      <c r="L20" s="3">
        <v>85.8</v>
      </c>
      <c r="M20" s="3">
        <v>60</v>
      </c>
      <c r="N20" s="3">
        <v>55</v>
      </c>
      <c r="O20" s="3">
        <v>70</v>
      </c>
      <c r="P20" s="3">
        <v>83</v>
      </c>
      <c r="Q20" s="3">
        <v>53</v>
      </c>
      <c r="R20" s="3">
        <v>78</v>
      </c>
      <c r="S20" s="7">
        <f t="shared" ref="S20:S37" si="18">SUM(B20:R20)</f>
        <v>1207.4086956521739</v>
      </c>
      <c r="T20" s="7">
        <f t="shared" ref="T20:T37" si="19">S20/365</f>
        <v>3.3079690291840382</v>
      </c>
      <c r="U20" s="3">
        <v>56</v>
      </c>
      <c r="V20" s="3">
        <v>48</v>
      </c>
      <c r="W20" s="3">
        <v>66.2</v>
      </c>
      <c r="X20" s="3">
        <v>66</v>
      </c>
      <c r="Y20" s="3">
        <v>68</v>
      </c>
      <c r="Z20" s="3">
        <v>101</v>
      </c>
      <c r="AA20" s="3">
        <v>62</v>
      </c>
      <c r="AB20" s="3">
        <v>71</v>
      </c>
      <c r="AC20" s="3">
        <v>77.5</v>
      </c>
      <c r="AD20" s="3">
        <v>64</v>
      </c>
      <c r="AE20" s="3">
        <v>56</v>
      </c>
      <c r="AF20" s="3">
        <v>61.9</v>
      </c>
      <c r="AG20" s="7">
        <f t="shared" ref="AG20:AG34" si="20">SUM(U20:AF20)</f>
        <v>797.6</v>
      </c>
      <c r="AH20" s="7">
        <f t="shared" si="13"/>
        <v>2.1852054794520548</v>
      </c>
      <c r="AI20" s="3">
        <v>47.5</v>
      </c>
      <c r="AJ20" s="3">
        <v>94.7</v>
      </c>
      <c r="AK20" s="3">
        <v>52.6</v>
      </c>
      <c r="AL20" s="3">
        <v>84.5</v>
      </c>
      <c r="AM20" s="3">
        <v>93</v>
      </c>
      <c r="AN20" s="3">
        <v>80.5</v>
      </c>
      <c r="AO20" s="3">
        <v>69.8</v>
      </c>
      <c r="AP20" s="3">
        <v>99.2</v>
      </c>
      <c r="AQ20" s="3">
        <v>67</v>
      </c>
      <c r="AR20" s="3">
        <v>77.8</v>
      </c>
      <c r="AS20" s="3">
        <v>74.7</v>
      </c>
      <c r="AT20" s="3">
        <v>51.5</v>
      </c>
      <c r="AU20" s="7">
        <f>SUM(AI20:AT20)</f>
        <v>892.8</v>
      </c>
      <c r="AV20" s="7">
        <f>AU20/365</f>
        <v>2.446027397260274</v>
      </c>
      <c r="AW20" s="3">
        <v>95</v>
      </c>
      <c r="AX20" s="3">
        <v>77.5</v>
      </c>
      <c r="AY20" s="3">
        <v>69</v>
      </c>
      <c r="AZ20" s="3">
        <v>74</v>
      </c>
      <c r="BA20" s="3">
        <v>98</v>
      </c>
      <c r="BB20" s="3">
        <v>99</v>
      </c>
      <c r="BC20" s="3">
        <v>88.9</v>
      </c>
      <c r="BD20" s="3">
        <v>82</v>
      </c>
      <c r="BE20" s="3">
        <v>76</v>
      </c>
      <c r="BF20" s="3">
        <v>115</v>
      </c>
      <c r="BG20" s="3">
        <v>70.2</v>
      </c>
      <c r="BH20" s="3">
        <v>63.2</v>
      </c>
      <c r="BI20" s="22">
        <f>SUM(AW20:BH20)</f>
        <v>1007.8000000000001</v>
      </c>
      <c r="BJ20" s="39">
        <f t="shared" si="12"/>
        <v>2.7610958904109593</v>
      </c>
      <c r="BK20" s="25">
        <v>25.74</v>
      </c>
      <c r="BL20" s="25">
        <v>82.1</v>
      </c>
      <c r="BM20" s="25">
        <v>75</v>
      </c>
      <c r="BN20" s="27">
        <f t="shared" ref="BN20:BN34" si="21">SUM(BK20:BM20)</f>
        <v>182.83999999999997</v>
      </c>
      <c r="BO20" s="40">
        <f>BN20/90</f>
        <v>2.0315555555555553</v>
      </c>
    </row>
    <row r="21" spans="1:67" ht="15.75" customHeight="1">
      <c r="A21" s="2" t="s">
        <v>19</v>
      </c>
      <c r="B21" s="3">
        <v>101</v>
      </c>
      <c r="C21" s="3">
        <v>109</v>
      </c>
      <c r="D21" s="3">
        <v>153</v>
      </c>
      <c r="E21" s="8">
        <f t="shared" si="0"/>
        <v>363</v>
      </c>
      <c r="F21" s="8">
        <f t="shared" ref="F21:F31" si="22">E21/92</f>
        <v>3.9456521739130435</v>
      </c>
      <c r="G21" s="4">
        <v>108</v>
      </c>
      <c r="H21" s="3">
        <v>111</v>
      </c>
      <c r="I21" s="4">
        <v>135</v>
      </c>
      <c r="J21" s="3">
        <v>116</v>
      </c>
      <c r="K21" s="4">
        <v>122</v>
      </c>
      <c r="L21" s="3">
        <v>157</v>
      </c>
      <c r="M21" s="3">
        <v>135</v>
      </c>
      <c r="N21" s="3">
        <v>129</v>
      </c>
      <c r="O21" s="3">
        <v>142</v>
      </c>
      <c r="P21" s="3">
        <v>134</v>
      </c>
      <c r="Q21" s="3">
        <v>134</v>
      </c>
      <c r="R21" s="3">
        <v>78</v>
      </c>
      <c r="S21" s="7">
        <f t="shared" si="18"/>
        <v>2230.945652173913</v>
      </c>
      <c r="T21" s="7">
        <f t="shared" si="19"/>
        <v>6.1121798689696245</v>
      </c>
      <c r="U21" s="3">
        <v>120</v>
      </c>
      <c r="V21" s="3">
        <v>98</v>
      </c>
      <c r="W21" s="3">
        <v>109</v>
      </c>
      <c r="X21" s="3">
        <v>137</v>
      </c>
      <c r="Y21" s="3">
        <v>116</v>
      </c>
      <c r="Z21" s="3">
        <v>149</v>
      </c>
      <c r="AA21" s="3">
        <v>152</v>
      </c>
      <c r="AB21" s="3">
        <v>113</v>
      </c>
      <c r="AC21" s="3">
        <v>125</v>
      </c>
      <c r="AD21" s="3">
        <v>142</v>
      </c>
      <c r="AE21" s="3">
        <v>105</v>
      </c>
      <c r="AF21" s="3">
        <v>84</v>
      </c>
      <c r="AG21" s="7">
        <f t="shared" si="20"/>
        <v>1450</v>
      </c>
      <c r="AH21" s="7">
        <f t="shared" si="13"/>
        <v>3.9726027397260273</v>
      </c>
      <c r="AI21" s="3">
        <v>134</v>
      </c>
      <c r="AJ21" s="3">
        <v>88.7</v>
      </c>
      <c r="AK21" s="3">
        <v>108.8</v>
      </c>
      <c r="AL21" s="3">
        <v>108.4</v>
      </c>
      <c r="AM21" s="3">
        <v>119</v>
      </c>
      <c r="AN21" s="3">
        <v>125.26</v>
      </c>
      <c r="AO21" s="3">
        <v>126.1</v>
      </c>
      <c r="AP21" s="3">
        <v>83.3</v>
      </c>
      <c r="AQ21" s="3">
        <v>113.9</v>
      </c>
      <c r="AR21" s="3">
        <v>120.9</v>
      </c>
      <c r="AS21" s="3">
        <v>82.9</v>
      </c>
      <c r="AT21" s="3">
        <v>78</v>
      </c>
      <c r="AU21" s="7">
        <f>SUM(AI21:AT21)</f>
        <v>1289.26</v>
      </c>
      <c r="AV21" s="7">
        <f>AU21/365</f>
        <v>3.5322191780821917</v>
      </c>
      <c r="AW21" s="3">
        <v>64.8</v>
      </c>
      <c r="AX21" s="3">
        <v>85</v>
      </c>
      <c r="AY21" s="3">
        <v>84</v>
      </c>
      <c r="AZ21" s="3">
        <v>79.7</v>
      </c>
      <c r="BA21" s="3">
        <v>93.5</v>
      </c>
      <c r="BB21" s="3">
        <v>78.8</v>
      </c>
      <c r="BC21" s="3">
        <v>136.9</v>
      </c>
      <c r="BD21" s="3">
        <v>87.5</v>
      </c>
      <c r="BE21" s="3">
        <v>81.599999999999994</v>
      </c>
      <c r="BF21" s="3">
        <v>89.5</v>
      </c>
      <c r="BG21" s="3">
        <v>76</v>
      </c>
      <c r="BH21" s="3">
        <v>83</v>
      </c>
      <c r="BI21" s="22">
        <f>SUM(AW21:BH22)</f>
        <v>2076.9</v>
      </c>
      <c r="BJ21" s="39">
        <f t="shared" si="12"/>
        <v>5.6901369863013702</v>
      </c>
      <c r="BK21" s="25">
        <v>72</v>
      </c>
      <c r="BL21" s="25">
        <v>68</v>
      </c>
      <c r="BM21" s="25">
        <v>62</v>
      </c>
      <c r="BN21" s="27">
        <f t="shared" si="21"/>
        <v>202</v>
      </c>
      <c r="BO21" s="40">
        <f t="shared" ref="BO21:BO34" si="23">BN21/90</f>
        <v>2.2444444444444445</v>
      </c>
    </row>
    <row r="22" spans="1:67" ht="15.75" customHeight="1">
      <c r="A22" s="2" t="s">
        <v>20</v>
      </c>
      <c r="B22" s="3">
        <v>81.2</v>
      </c>
      <c r="C22" s="3">
        <v>112</v>
      </c>
      <c r="D22" s="3">
        <v>62.6</v>
      </c>
      <c r="E22" s="8">
        <f t="shared" si="0"/>
        <v>255.79999999999998</v>
      </c>
      <c r="F22" s="8">
        <f t="shared" si="22"/>
        <v>2.7804347826086953</v>
      </c>
      <c r="G22" s="4">
        <v>63</v>
      </c>
      <c r="H22" s="3">
        <v>72</v>
      </c>
      <c r="I22" s="4">
        <v>95.8</v>
      </c>
      <c r="J22" s="3">
        <v>74.099999999999994</v>
      </c>
      <c r="K22" s="4">
        <v>70</v>
      </c>
      <c r="L22" s="3">
        <v>62.7</v>
      </c>
      <c r="M22" s="3">
        <v>56.7</v>
      </c>
      <c r="N22" s="3">
        <v>68.8</v>
      </c>
      <c r="O22" s="3">
        <v>82.3</v>
      </c>
      <c r="P22" s="3">
        <v>102.3</v>
      </c>
      <c r="Q22" s="3">
        <v>106</v>
      </c>
      <c r="R22" s="3">
        <v>104</v>
      </c>
      <c r="S22" s="7">
        <f t="shared" si="18"/>
        <v>1472.0804347826086</v>
      </c>
      <c r="T22" s="7">
        <f t="shared" si="19"/>
        <v>4.0330970815961882</v>
      </c>
      <c r="U22" s="3">
        <v>74</v>
      </c>
      <c r="V22" s="3">
        <v>84</v>
      </c>
      <c r="W22" s="3">
        <v>78</v>
      </c>
      <c r="X22" s="3">
        <v>104</v>
      </c>
      <c r="Y22" s="3">
        <v>84</v>
      </c>
      <c r="Z22" s="3">
        <v>82</v>
      </c>
      <c r="AA22" s="3">
        <v>81</v>
      </c>
      <c r="AB22" s="3">
        <v>59</v>
      </c>
      <c r="AC22" s="3">
        <v>68</v>
      </c>
      <c r="AD22" s="3">
        <v>100</v>
      </c>
      <c r="AE22" s="3">
        <v>85</v>
      </c>
      <c r="AF22" s="3">
        <v>81</v>
      </c>
      <c r="AG22" s="7">
        <f t="shared" si="20"/>
        <v>980</v>
      </c>
      <c r="AH22" s="7">
        <f t="shared" si="13"/>
        <v>2.6849315068493151</v>
      </c>
      <c r="AI22" s="3">
        <v>80</v>
      </c>
      <c r="AJ22" s="3">
        <v>75.5</v>
      </c>
      <c r="AK22" s="3">
        <v>80.2</v>
      </c>
      <c r="AL22" s="3">
        <v>97.4</v>
      </c>
      <c r="AM22" s="3">
        <v>69.2</v>
      </c>
      <c r="AN22" s="3">
        <v>75.3</v>
      </c>
      <c r="AO22" s="3">
        <v>95.2</v>
      </c>
      <c r="AP22" s="3">
        <v>67</v>
      </c>
      <c r="AQ22" s="3">
        <v>65</v>
      </c>
      <c r="AR22" s="3">
        <v>102</v>
      </c>
      <c r="AS22" s="3">
        <v>63</v>
      </c>
      <c r="AT22" s="3">
        <v>81.3</v>
      </c>
      <c r="AU22" s="7">
        <f>SUM(AI22:AT22)</f>
        <v>951.1</v>
      </c>
      <c r="AV22" s="7">
        <f>AU22/365</f>
        <v>2.6057534246575345</v>
      </c>
      <c r="AW22" s="3">
        <v>67.900000000000006</v>
      </c>
      <c r="AX22" s="3">
        <v>88.5</v>
      </c>
      <c r="AY22" s="3">
        <v>88.5</v>
      </c>
      <c r="AZ22" s="3">
        <v>85.3</v>
      </c>
      <c r="BA22" s="3">
        <v>78.5</v>
      </c>
      <c r="BB22" s="3">
        <v>65.3</v>
      </c>
      <c r="BC22" s="3">
        <v>85.6</v>
      </c>
      <c r="BD22" s="3">
        <v>59.4</v>
      </c>
      <c r="BE22" s="3">
        <v>127.6</v>
      </c>
      <c r="BF22" s="3">
        <v>96</v>
      </c>
      <c r="BG22" s="3">
        <v>75</v>
      </c>
      <c r="BH22" s="3">
        <v>119</v>
      </c>
      <c r="BI22" s="22">
        <f t="shared" ref="BI22:BI39" si="24">SUM(AW22:BH22)</f>
        <v>1036.5999999999999</v>
      </c>
      <c r="BJ22" s="39">
        <f t="shared" si="12"/>
        <v>2.84</v>
      </c>
      <c r="BK22" s="25">
        <v>83</v>
      </c>
      <c r="BL22" s="25">
        <v>83</v>
      </c>
      <c r="BM22" s="25">
        <v>105</v>
      </c>
      <c r="BN22" s="27">
        <f t="shared" si="21"/>
        <v>271</v>
      </c>
      <c r="BO22" s="40">
        <f t="shared" si="23"/>
        <v>3.0111111111111111</v>
      </c>
    </row>
    <row r="23" spans="1:67" ht="15.75" customHeight="1">
      <c r="A23" s="2" t="s">
        <v>21</v>
      </c>
      <c r="B23" s="3">
        <v>96</v>
      </c>
      <c r="C23" s="3">
        <v>68</v>
      </c>
      <c r="D23" s="3">
        <v>73</v>
      </c>
      <c r="E23" s="8">
        <f t="shared" si="0"/>
        <v>237</v>
      </c>
      <c r="F23" s="8">
        <f t="shared" si="22"/>
        <v>2.5760869565217392</v>
      </c>
      <c r="G23" s="4">
        <v>79</v>
      </c>
      <c r="H23" s="3">
        <v>109</v>
      </c>
      <c r="I23" s="4">
        <v>57</v>
      </c>
      <c r="J23" s="3"/>
      <c r="K23" s="4">
        <v>78</v>
      </c>
      <c r="L23" s="3">
        <v>72</v>
      </c>
      <c r="M23" s="3">
        <v>78</v>
      </c>
      <c r="N23" s="3">
        <v>70</v>
      </c>
      <c r="O23" s="3">
        <v>74</v>
      </c>
      <c r="P23" s="3">
        <v>70</v>
      </c>
      <c r="Q23" s="3">
        <v>71</v>
      </c>
      <c r="R23" s="3">
        <v>45</v>
      </c>
      <c r="S23" s="7">
        <f t="shared" si="18"/>
        <v>1279.5760869565217</v>
      </c>
      <c r="T23" s="7">
        <f t="shared" si="19"/>
        <v>3.5056879094699225</v>
      </c>
      <c r="U23" s="3">
        <v>48</v>
      </c>
      <c r="V23" s="3">
        <v>64</v>
      </c>
      <c r="W23" s="3">
        <v>81</v>
      </c>
      <c r="X23" s="3">
        <v>59</v>
      </c>
      <c r="Y23" s="3">
        <v>39</v>
      </c>
      <c r="Z23" s="3">
        <v>117</v>
      </c>
      <c r="AA23" s="3">
        <v>117</v>
      </c>
      <c r="AB23" s="3">
        <v>51</v>
      </c>
      <c r="AC23" s="3">
        <v>48</v>
      </c>
      <c r="AD23" s="3">
        <v>65</v>
      </c>
      <c r="AE23" s="3">
        <v>30</v>
      </c>
      <c r="AF23" s="3">
        <v>34</v>
      </c>
      <c r="AG23" s="7">
        <f t="shared" si="20"/>
        <v>753</v>
      </c>
      <c r="AH23" s="7">
        <f t="shared" si="13"/>
        <v>2.0630136986301371</v>
      </c>
      <c r="AI23" s="3">
        <v>32</v>
      </c>
      <c r="AJ23" s="3">
        <v>41</v>
      </c>
      <c r="AK23" s="3">
        <v>48</v>
      </c>
      <c r="AL23" s="3">
        <v>42</v>
      </c>
      <c r="AM23" s="3">
        <v>38</v>
      </c>
      <c r="AN23" s="3">
        <v>30</v>
      </c>
      <c r="AO23" s="3">
        <v>51</v>
      </c>
      <c r="AP23" s="3">
        <v>37</v>
      </c>
      <c r="AQ23" s="3">
        <v>36</v>
      </c>
      <c r="AR23" s="3">
        <v>25</v>
      </c>
      <c r="AS23" s="3">
        <v>51</v>
      </c>
      <c r="AT23" s="3">
        <v>41</v>
      </c>
      <c r="AU23" s="7">
        <f>SUM(AI23:AT23)</f>
        <v>472</v>
      </c>
      <c r="AV23" s="7">
        <f t="shared" ref="AV23:AV39" si="25">AU23/365</f>
        <v>1.2931506849315069</v>
      </c>
      <c r="AW23" s="3">
        <v>31</v>
      </c>
      <c r="AX23" s="3">
        <v>39</v>
      </c>
      <c r="AY23" s="3">
        <v>25</v>
      </c>
      <c r="AZ23" s="3">
        <v>58</v>
      </c>
      <c r="BA23" s="3">
        <v>48</v>
      </c>
      <c r="BB23" s="3">
        <v>38</v>
      </c>
      <c r="BC23" s="3">
        <v>47</v>
      </c>
      <c r="BD23" s="3">
        <v>26</v>
      </c>
      <c r="BE23" s="3">
        <v>35</v>
      </c>
      <c r="BF23" s="3">
        <v>26</v>
      </c>
      <c r="BG23" s="3">
        <v>34</v>
      </c>
      <c r="BH23" s="3">
        <v>8</v>
      </c>
      <c r="BI23" s="26">
        <f t="shared" si="24"/>
        <v>415</v>
      </c>
      <c r="BJ23" s="39">
        <f t="shared" si="12"/>
        <v>1.1369863013698631</v>
      </c>
      <c r="BK23" s="25">
        <v>31</v>
      </c>
      <c r="BL23" s="25">
        <v>49</v>
      </c>
      <c r="BM23" s="25">
        <v>0</v>
      </c>
      <c r="BN23" s="27">
        <f t="shared" si="21"/>
        <v>80</v>
      </c>
      <c r="BO23" s="40">
        <f t="shared" si="23"/>
        <v>0.88888888888888884</v>
      </c>
    </row>
    <row r="24" spans="1:67" ht="15.75" customHeight="1">
      <c r="A24" s="2" t="s">
        <v>22</v>
      </c>
      <c r="B24" s="3">
        <v>64</v>
      </c>
      <c r="C24" s="3">
        <v>57</v>
      </c>
      <c r="D24" s="3">
        <v>56</v>
      </c>
      <c r="E24" s="8">
        <f t="shared" si="0"/>
        <v>177</v>
      </c>
      <c r="F24" s="8">
        <f t="shared" si="22"/>
        <v>1.923913043478261</v>
      </c>
      <c r="G24" s="4">
        <v>35</v>
      </c>
      <c r="H24" s="3">
        <v>41</v>
      </c>
      <c r="I24" s="4">
        <v>57</v>
      </c>
      <c r="J24" s="3">
        <v>41</v>
      </c>
      <c r="K24" s="4">
        <v>37</v>
      </c>
      <c r="L24" s="3">
        <v>55</v>
      </c>
      <c r="M24" s="3">
        <v>47</v>
      </c>
      <c r="N24" s="3">
        <v>49</v>
      </c>
      <c r="O24" s="3">
        <v>51</v>
      </c>
      <c r="P24" s="3">
        <v>26</v>
      </c>
      <c r="Q24" s="3">
        <v>50</v>
      </c>
      <c r="R24" s="3">
        <v>30</v>
      </c>
      <c r="S24" s="7">
        <f t="shared" si="18"/>
        <v>874.92391304347825</v>
      </c>
      <c r="T24" s="7">
        <f t="shared" si="19"/>
        <v>2.3970518165574748</v>
      </c>
      <c r="U24" s="3">
        <v>29</v>
      </c>
      <c r="V24" s="3">
        <v>43</v>
      </c>
      <c r="W24" s="3">
        <v>40</v>
      </c>
      <c r="X24" s="3">
        <v>37</v>
      </c>
      <c r="Y24" s="3">
        <v>30</v>
      </c>
      <c r="Z24" s="3">
        <v>26</v>
      </c>
      <c r="AA24" s="3">
        <v>43</v>
      </c>
      <c r="AB24" s="3">
        <v>32</v>
      </c>
      <c r="AC24" s="3">
        <v>32</v>
      </c>
      <c r="AD24" s="3">
        <v>33</v>
      </c>
      <c r="AE24" s="3">
        <v>38</v>
      </c>
      <c r="AF24" s="3">
        <v>10</v>
      </c>
      <c r="AG24" s="7">
        <f t="shared" si="20"/>
        <v>393</v>
      </c>
      <c r="AH24" s="7">
        <f t="shared" si="13"/>
        <v>1.0767123287671232</v>
      </c>
      <c r="AI24" s="3">
        <v>36</v>
      </c>
      <c r="AJ24" s="3">
        <v>27</v>
      </c>
      <c r="AK24" s="3">
        <v>30</v>
      </c>
      <c r="AL24" s="3">
        <v>23</v>
      </c>
      <c r="AM24" s="3">
        <v>27</v>
      </c>
      <c r="AN24" s="3">
        <v>20</v>
      </c>
      <c r="AO24" s="3">
        <v>34</v>
      </c>
      <c r="AP24" s="3">
        <v>20</v>
      </c>
      <c r="AQ24" s="3">
        <v>26</v>
      </c>
      <c r="AR24" s="3">
        <v>18</v>
      </c>
      <c r="AS24" s="3">
        <v>30</v>
      </c>
      <c r="AT24" s="3">
        <v>19</v>
      </c>
      <c r="AU24" s="7">
        <f t="shared" ref="AU24:AU34" si="26">SUM(AI24:AT24)</f>
        <v>310</v>
      </c>
      <c r="AV24" s="7">
        <f t="shared" si="25"/>
        <v>0.84931506849315064</v>
      </c>
      <c r="AW24" s="3">
        <v>42</v>
      </c>
      <c r="AX24" s="3">
        <v>13</v>
      </c>
      <c r="AY24" s="3">
        <v>26</v>
      </c>
      <c r="AZ24" s="3">
        <v>31</v>
      </c>
      <c r="BA24" s="3">
        <v>25</v>
      </c>
      <c r="BB24" s="3">
        <v>25</v>
      </c>
      <c r="BC24" s="3">
        <v>23</v>
      </c>
      <c r="BD24" s="3">
        <v>21</v>
      </c>
      <c r="BE24" s="3">
        <v>19</v>
      </c>
      <c r="BF24" s="3">
        <v>29</v>
      </c>
      <c r="BG24" s="3">
        <v>40</v>
      </c>
      <c r="BH24" s="3">
        <v>17</v>
      </c>
      <c r="BI24" s="22">
        <f t="shared" si="24"/>
        <v>311</v>
      </c>
      <c r="BJ24" s="39">
        <f t="shared" si="12"/>
        <v>0.852054794520548</v>
      </c>
      <c r="BK24" s="25">
        <v>26</v>
      </c>
      <c r="BL24" s="25">
        <v>32</v>
      </c>
      <c r="BM24" s="25">
        <v>33</v>
      </c>
      <c r="BN24" s="27">
        <f t="shared" si="21"/>
        <v>91</v>
      </c>
      <c r="BO24" s="40">
        <f t="shared" si="23"/>
        <v>1.0111111111111111</v>
      </c>
    </row>
    <row r="25" spans="1:67" ht="15.75" customHeight="1">
      <c r="A25" s="2" t="s">
        <v>23</v>
      </c>
      <c r="B25" s="18" t="s">
        <v>36</v>
      </c>
      <c r="C25" s="3">
        <v>48</v>
      </c>
      <c r="D25" s="3">
        <v>80</v>
      </c>
      <c r="E25" s="8">
        <f>SUM(C25:D25)</f>
        <v>128</v>
      </c>
      <c r="F25" s="8">
        <f>E25/61</f>
        <v>2.098360655737705</v>
      </c>
      <c r="G25" s="4">
        <v>46</v>
      </c>
      <c r="H25" s="3">
        <v>49</v>
      </c>
      <c r="I25" s="3">
        <v>46</v>
      </c>
      <c r="J25" s="3">
        <v>64</v>
      </c>
      <c r="K25" s="4">
        <v>48</v>
      </c>
      <c r="L25" s="3">
        <v>64</v>
      </c>
      <c r="M25" s="3">
        <v>40</v>
      </c>
      <c r="N25" s="3">
        <v>49</v>
      </c>
      <c r="O25" s="3">
        <v>42</v>
      </c>
      <c r="P25" s="3">
        <v>38</v>
      </c>
      <c r="Q25" s="3">
        <v>27</v>
      </c>
      <c r="R25" s="3">
        <v>38</v>
      </c>
      <c r="S25" s="7">
        <f t="shared" si="18"/>
        <v>809.09836065573768</v>
      </c>
      <c r="T25" s="7">
        <f t="shared" si="19"/>
        <v>2.2167078374129798</v>
      </c>
      <c r="U25" s="3">
        <v>18</v>
      </c>
      <c r="V25" s="3">
        <v>15</v>
      </c>
      <c r="W25" s="3">
        <v>20</v>
      </c>
      <c r="X25" s="3">
        <v>16</v>
      </c>
      <c r="Y25" s="3">
        <v>18</v>
      </c>
      <c r="Z25" s="3">
        <v>26</v>
      </c>
      <c r="AA25" s="3">
        <v>21</v>
      </c>
      <c r="AB25" s="3">
        <v>23</v>
      </c>
      <c r="AC25" s="3">
        <v>24</v>
      </c>
      <c r="AD25" s="3">
        <v>13</v>
      </c>
      <c r="AE25" s="3">
        <v>12</v>
      </c>
      <c r="AF25" s="3">
        <v>27</v>
      </c>
      <c r="AG25" s="7">
        <f t="shared" si="20"/>
        <v>233</v>
      </c>
      <c r="AH25" s="7">
        <f t="shared" si="13"/>
        <v>0.63835616438356169</v>
      </c>
      <c r="AI25" s="3">
        <v>15</v>
      </c>
      <c r="AJ25" s="3">
        <v>21</v>
      </c>
      <c r="AK25" s="3">
        <v>19</v>
      </c>
      <c r="AL25" s="3">
        <v>16</v>
      </c>
      <c r="AM25" s="3">
        <v>17</v>
      </c>
      <c r="AN25" s="3">
        <v>38</v>
      </c>
      <c r="AO25" s="3">
        <v>38</v>
      </c>
      <c r="AP25" s="3">
        <v>31</v>
      </c>
      <c r="AQ25" s="3">
        <v>37</v>
      </c>
      <c r="AR25" s="3">
        <v>21</v>
      </c>
      <c r="AS25" s="3">
        <v>28</v>
      </c>
      <c r="AT25" s="3">
        <v>13</v>
      </c>
      <c r="AU25" s="7">
        <f t="shared" si="26"/>
        <v>294</v>
      </c>
      <c r="AV25" s="7">
        <f t="shared" si="25"/>
        <v>0.80547945205479454</v>
      </c>
      <c r="AW25" s="3">
        <v>24</v>
      </c>
      <c r="AX25" s="3">
        <v>11</v>
      </c>
      <c r="AY25" s="3">
        <v>14</v>
      </c>
      <c r="AZ25" s="3">
        <v>15</v>
      </c>
      <c r="BA25" s="3">
        <v>10</v>
      </c>
      <c r="BB25" s="3">
        <v>12</v>
      </c>
      <c r="BC25" s="3">
        <v>11</v>
      </c>
      <c r="BD25" s="3">
        <v>11</v>
      </c>
      <c r="BE25" s="3">
        <v>18</v>
      </c>
      <c r="BF25" s="3">
        <v>22</v>
      </c>
      <c r="BG25" s="3">
        <v>38</v>
      </c>
      <c r="BH25" s="3">
        <v>43</v>
      </c>
      <c r="BI25" s="22">
        <f t="shared" si="24"/>
        <v>229</v>
      </c>
      <c r="BJ25" s="39">
        <f t="shared" si="12"/>
        <v>0.62739726027397258</v>
      </c>
      <c r="BK25" s="25">
        <v>21</v>
      </c>
      <c r="BL25" s="25">
        <v>20</v>
      </c>
      <c r="BM25" s="25">
        <v>32.4</v>
      </c>
      <c r="BN25" s="27">
        <f t="shared" si="21"/>
        <v>73.400000000000006</v>
      </c>
      <c r="BO25" s="40">
        <f t="shared" si="23"/>
        <v>0.81555555555555559</v>
      </c>
    </row>
    <row r="26" spans="1:67" ht="15.75" customHeight="1">
      <c r="A26" s="2" t="s">
        <v>24</v>
      </c>
      <c r="B26" s="3">
        <v>38</v>
      </c>
      <c r="C26" s="3">
        <v>51</v>
      </c>
      <c r="D26" s="3">
        <v>70</v>
      </c>
      <c r="E26" s="8">
        <f t="shared" ref="E26:E31" si="27">SUM(B26:D26)</f>
        <v>159</v>
      </c>
      <c r="F26" s="8">
        <f t="shared" si="22"/>
        <v>1.7282608695652173</v>
      </c>
      <c r="G26" s="4">
        <v>35</v>
      </c>
      <c r="H26" s="3">
        <v>63</v>
      </c>
      <c r="I26" s="4">
        <v>28</v>
      </c>
      <c r="J26" s="3">
        <v>65</v>
      </c>
      <c r="K26" s="4">
        <v>35</v>
      </c>
      <c r="L26" s="3">
        <v>42</v>
      </c>
      <c r="M26" s="3">
        <v>61</v>
      </c>
      <c r="N26" s="3">
        <v>25</v>
      </c>
      <c r="O26" s="3">
        <v>58</v>
      </c>
      <c r="P26" s="3">
        <v>36</v>
      </c>
      <c r="Q26" s="3">
        <v>56</v>
      </c>
      <c r="R26" s="3">
        <v>53</v>
      </c>
      <c r="S26" s="7">
        <f t="shared" si="18"/>
        <v>876.72826086956525</v>
      </c>
      <c r="T26" s="7">
        <f t="shared" si="19"/>
        <v>2.4019952352590828</v>
      </c>
      <c r="U26" s="3">
        <v>19</v>
      </c>
      <c r="V26" s="3">
        <v>29</v>
      </c>
      <c r="W26" s="3">
        <v>23</v>
      </c>
      <c r="X26" s="3">
        <v>28</v>
      </c>
      <c r="Y26" s="3">
        <v>17</v>
      </c>
      <c r="Z26" s="3">
        <v>24</v>
      </c>
      <c r="AA26" s="3">
        <v>18</v>
      </c>
      <c r="AB26" s="3">
        <v>40</v>
      </c>
      <c r="AC26" s="3">
        <v>18</v>
      </c>
      <c r="AD26" s="3">
        <v>25</v>
      </c>
      <c r="AE26" s="3">
        <v>51</v>
      </c>
      <c r="AF26" s="3">
        <v>33</v>
      </c>
      <c r="AG26" s="7">
        <f t="shared" si="20"/>
        <v>325</v>
      </c>
      <c r="AH26" s="7">
        <f t="shared" si="13"/>
        <v>0.8904109589041096</v>
      </c>
      <c r="AI26" s="3">
        <v>33</v>
      </c>
      <c r="AJ26" s="3">
        <v>44</v>
      </c>
      <c r="AK26" s="3">
        <v>77</v>
      </c>
      <c r="AL26" s="3">
        <v>73</v>
      </c>
      <c r="AM26" s="3">
        <v>52</v>
      </c>
      <c r="AN26" s="3">
        <v>82</v>
      </c>
      <c r="AO26" s="3">
        <v>19</v>
      </c>
      <c r="AP26" s="3">
        <v>19</v>
      </c>
      <c r="AQ26" s="3">
        <v>22</v>
      </c>
      <c r="AR26" s="3">
        <v>16</v>
      </c>
      <c r="AS26" s="3">
        <v>22</v>
      </c>
      <c r="AT26" s="3">
        <v>19</v>
      </c>
      <c r="AU26" s="7">
        <f t="shared" si="26"/>
        <v>478</v>
      </c>
      <c r="AV26" s="7">
        <f t="shared" si="25"/>
        <v>1.3095890410958904</v>
      </c>
      <c r="AW26" s="3">
        <v>5</v>
      </c>
      <c r="AX26" s="3">
        <v>20</v>
      </c>
      <c r="AY26" s="3"/>
      <c r="AZ26" s="3">
        <v>20</v>
      </c>
      <c r="BA26" s="3">
        <v>19</v>
      </c>
      <c r="BB26" s="3">
        <v>18</v>
      </c>
      <c r="BC26" s="3">
        <v>27</v>
      </c>
      <c r="BD26" s="3">
        <v>40</v>
      </c>
      <c r="BE26" s="3">
        <v>53</v>
      </c>
      <c r="BF26" s="3">
        <v>38</v>
      </c>
      <c r="BG26" s="3">
        <v>15</v>
      </c>
      <c r="BH26" s="3">
        <v>56</v>
      </c>
      <c r="BI26" s="22">
        <f t="shared" si="24"/>
        <v>311</v>
      </c>
      <c r="BJ26" s="39">
        <f t="shared" si="12"/>
        <v>0.852054794520548</v>
      </c>
      <c r="BK26" s="25">
        <v>20</v>
      </c>
      <c r="BL26" s="25">
        <v>16</v>
      </c>
      <c r="BM26" s="25">
        <v>17</v>
      </c>
      <c r="BN26" s="27">
        <f t="shared" si="21"/>
        <v>53</v>
      </c>
      <c r="BO26" s="40">
        <f t="shared" si="23"/>
        <v>0.58888888888888891</v>
      </c>
    </row>
    <row r="27" spans="1:67" ht="15.75" customHeight="1">
      <c r="A27" s="2" t="s">
        <v>25</v>
      </c>
      <c r="B27" s="3">
        <v>35</v>
      </c>
      <c r="C27" s="3">
        <v>36</v>
      </c>
      <c r="D27" s="3">
        <v>54</v>
      </c>
      <c r="E27" s="7">
        <f t="shared" si="27"/>
        <v>125</v>
      </c>
      <c r="F27" s="8">
        <f t="shared" si="22"/>
        <v>1.3586956521739131</v>
      </c>
      <c r="G27" s="3">
        <v>24</v>
      </c>
      <c r="H27" s="3">
        <v>43</v>
      </c>
      <c r="I27" s="3">
        <v>20</v>
      </c>
      <c r="J27" s="3">
        <v>57</v>
      </c>
      <c r="K27" s="3">
        <v>28</v>
      </c>
      <c r="L27" s="3">
        <v>60</v>
      </c>
      <c r="M27" s="3">
        <v>34</v>
      </c>
      <c r="N27" s="3">
        <v>20</v>
      </c>
      <c r="O27" s="3">
        <v>48</v>
      </c>
      <c r="P27" s="3">
        <v>36</v>
      </c>
      <c r="Q27" s="3">
        <v>65</v>
      </c>
      <c r="R27" s="3">
        <v>42</v>
      </c>
      <c r="S27" s="7">
        <f t="shared" si="18"/>
        <v>728.35869565217388</v>
      </c>
      <c r="T27" s="7">
        <f t="shared" si="19"/>
        <v>1.9955032757593805</v>
      </c>
      <c r="U27" s="3">
        <v>22</v>
      </c>
      <c r="V27" s="3">
        <v>26</v>
      </c>
      <c r="W27" s="3">
        <v>36</v>
      </c>
      <c r="X27" s="3">
        <v>39</v>
      </c>
      <c r="Y27" s="3">
        <v>34</v>
      </c>
      <c r="Z27" s="3">
        <v>40</v>
      </c>
      <c r="AA27" s="3">
        <v>35</v>
      </c>
      <c r="AB27" s="3">
        <v>65</v>
      </c>
      <c r="AC27" s="3">
        <v>16</v>
      </c>
      <c r="AD27" s="3">
        <v>52</v>
      </c>
      <c r="AE27" s="3">
        <v>24</v>
      </c>
      <c r="AF27" s="3">
        <v>46</v>
      </c>
      <c r="AG27" s="7">
        <f t="shared" si="20"/>
        <v>435</v>
      </c>
      <c r="AH27" s="7">
        <f t="shared" si="13"/>
        <v>1.1917808219178083</v>
      </c>
      <c r="AI27" s="3">
        <v>27</v>
      </c>
      <c r="AJ27" s="3">
        <v>42</v>
      </c>
      <c r="AK27" s="3">
        <v>30</v>
      </c>
      <c r="AL27" s="3">
        <v>27</v>
      </c>
      <c r="AM27" s="3">
        <v>34</v>
      </c>
      <c r="AN27" s="3">
        <v>41</v>
      </c>
      <c r="AO27" s="3">
        <v>23</v>
      </c>
      <c r="AP27" s="3">
        <v>11</v>
      </c>
      <c r="AQ27" s="3">
        <v>23</v>
      </c>
      <c r="AR27" s="3">
        <v>38</v>
      </c>
      <c r="AS27" s="3">
        <v>9</v>
      </c>
      <c r="AT27" s="3">
        <v>21</v>
      </c>
      <c r="AU27" s="7">
        <f t="shared" si="26"/>
        <v>326</v>
      </c>
      <c r="AV27" s="7">
        <f t="shared" si="25"/>
        <v>0.89315068493150684</v>
      </c>
      <c r="AW27" s="3">
        <v>24</v>
      </c>
      <c r="AX27" s="3">
        <v>14</v>
      </c>
      <c r="AY27" s="3">
        <v>28</v>
      </c>
      <c r="AZ27" s="3">
        <v>30</v>
      </c>
      <c r="BA27" s="3">
        <v>13</v>
      </c>
      <c r="BB27" s="3">
        <v>53</v>
      </c>
      <c r="BC27" s="3">
        <v>31</v>
      </c>
      <c r="BD27" s="3">
        <v>28</v>
      </c>
      <c r="BE27" s="3">
        <v>29</v>
      </c>
      <c r="BF27" s="3">
        <v>32</v>
      </c>
      <c r="BG27" s="3">
        <v>32</v>
      </c>
      <c r="BH27" s="3">
        <v>38</v>
      </c>
      <c r="BI27" s="22">
        <f t="shared" si="24"/>
        <v>352</v>
      </c>
      <c r="BJ27" s="39">
        <f t="shared" si="12"/>
        <v>0.96438356164383565</v>
      </c>
      <c r="BK27" s="25">
        <v>36</v>
      </c>
      <c r="BL27" s="25">
        <v>15</v>
      </c>
      <c r="BM27" s="25">
        <v>50</v>
      </c>
      <c r="BN27" s="27">
        <f t="shared" si="21"/>
        <v>101</v>
      </c>
      <c r="BO27" s="40">
        <f t="shared" si="23"/>
        <v>1.1222222222222222</v>
      </c>
    </row>
    <row r="28" spans="1:67" ht="15.75" customHeight="1">
      <c r="A28" s="2" t="s">
        <v>26</v>
      </c>
      <c r="B28" s="3">
        <v>36</v>
      </c>
      <c r="C28" s="3">
        <v>36</v>
      </c>
      <c r="D28" s="3">
        <v>51</v>
      </c>
      <c r="E28" s="7">
        <f t="shared" si="27"/>
        <v>123</v>
      </c>
      <c r="F28" s="8">
        <f t="shared" si="22"/>
        <v>1.3369565217391304</v>
      </c>
      <c r="G28" s="3">
        <v>20</v>
      </c>
      <c r="H28" s="3">
        <v>60</v>
      </c>
      <c r="I28" s="3">
        <v>30</v>
      </c>
      <c r="J28" s="3">
        <v>40</v>
      </c>
      <c r="K28" s="3">
        <v>16</v>
      </c>
      <c r="L28" s="3">
        <v>53</v>
      </c>
      <c r="M28" s="3">
        <v>28</v>
      </c>
      <c r="N28" s="3">
        <v>24</v>
      </c>
      <c r="O28" s="3">
        <v>33</v>
      </c>
      <c r="P28" s="3">
        <v>18</v>
      </c>
      <c r="Q28" s="3">
        <v>43</v>
      </c>
      <c r="R28" s="3">
        <v>25</v>
      </c>
      <c r="S28" s="7">
        <f t="shared" si="18"/>
        <v>637.33695652173913</v>
      </c>
      <c r="T28" s="7">
        <f t="shared" si="19"/>
        <v>1.7461286480047646</v>
      </c>
      <c r="U28" s="3">
        <v>22</v>
      </c>
      <c r="V28" s="3">
        <v>24</v>
      </c>
      <c r="W28" s="3">
        <v>25</v>
      </c>
      <c r="X28" s="3">
        <v>19</v>
      </c>
      <c r="Y28" s="3">
        <v>17</v>
      </c>
      <c r="Z28" s="3">
        <v>23</v>
      </c>
      <c r="AA28" s="3">
        <v>16</v>
      </c>
      <c r="AB28" s="3">
        <v>38</v>
      </c>
      <c r="AC28" s="3">
        <v>14</v>
      </c>
      <c r="AD28" s="3">
        <v>15</v>
      </c>
      <c r="AE28" s="3">
        <v>22</v>
      </c>
      <c r="AF28" s="3">
        <v>20</v>
      </c>
      <c r="AG28" s="7">
        <f t="shared" si="20"/>
        <v>255</v>
      </c>
      <c r="AH28" s="7">
        <f t="shared" si="13"/>
        <v>0.69863013698630139</v>
      </c>
      <c r="AI28" s="3">
        <v>9</v>
      </c>
      <c r="AJ28" s="3">
        <v>21</v>
      </c>
      <c r="AK28" s="3">
        <v>25</v>
      </c>
      <c r="AL28" s="3">
        <v>18</v>
      </c>
      <c r="AM28" s="3">
        <v>4</v>
      </c>
      <c r="AN28" s="3">
        <v>16</v>
      </c>
      <c r="AO28" s="3">
        <v>17</v>
      </c>
      <c r="AP28" s="3">
        <v>10</v>
      </c>
      <c r="AQ28" s="3">
        <v>25</v>
      </c>
      <c r="AR28" s="3">
        <v>20</v>
      </c>
      <c r="AS28" s="3">
        <v>28</v>
      </c>
      <c r="AT28" s="3">
        <v>11</v>
      </c>
      <c r="AU28" s="7">
        <f t="shared" si="26"/>
        <v>204</v>
      </c>
      <c r="AV28" s="7">
        <f t="shared" si="25"/>
        <v>0.55890410958904113</v>
      </c>
      <c r="AW28" s="3">
        <v>11</v>
      </c>
      <c r="AX28" s="3">
        <v>15</v>
      </c>
      <c r="AY28" s="3">
        <v>13</v>
      </c>
      <c r="AZ28" s="3">
        <v>17</v>
      </c>
      <c r="BA28" s="3">
        <v>20</v>
      </c>
      <c r="BB28" s="3">
        <v>20</v>
      </c>
      <c r="BC28" s="3">
        <v>15</v>
      </c>
      <c r="BD28" s="3">
        <v>8</v>
      </c>
      <c r="BE28" s="3">
        <v>18</v>
      </c>
      <c r="BF28" s="3">
        <v>15</v>
      </c>
      <c r="BG28" s="3">
        <v>13</v>
      </c>
      <c r="BH28" s="3">
        <v>17</v>
      </c>
      <c r="BI28" s="22">
        <f t="shared" si="24"/>
        <v>182</v>
      </c>
      <c r="BJ28" s="39">
        <f t="shared" si="12"/>
        <v>0.49863013698630138</v>
      </c>
      <c r="BK28" s="25">
        <v>6</v>
      </c>
      <c r="BL28" s="25">
        <v>16</v>
      </c>
      <c r="BM28" s="25">
        <v>20</v>
      </c>
      <c r="BN28" s="27">
        <f t="shared" si="21"/>
        <v>42</v>
      </c>
      <c r="BO28" s="40">
        <f t="shared" si="23"/>
        <v>0.46666666666666667</v>
      </c>
    </row>
    <row r="29" spans="1:67" ht="15.75" customHeight="1">
      <c r="A29" s="2" t="s">
        <v>27</v>
      </c>
      <c r="B29" s="3">
        <v>54</v>
      </c>
      <c r="C29" s="3">
        <v>45</v>
      </c>
      <c r="D29" s="3">
        <v>50</v>
      </c>
      <c r="E29" s="7">
        <f t="shared" si="27"/>
        <v>149</v>
      </c>
      <c r="F29" s="8">
        <f t="shared" si="22"/>
        <v>1.6195652173913044</v>
      </c>
      <c r="G29" s="3">
        <v>76</v>
      </c>
      <c r="H29" s="3">
        <v>57</v>
      </c>
      <c r="I29" s="3">
        <v>62</v>
      </c>
      <c r="J29" s="3">
        <v>39</v>
      </c>
      <c r="K29" s="3">
        <v>54</v>
      </c>
      <c r="L29" s="3">
        <v>50</v>
      </c>
      <c r="M29" s="3">
        <v>48</v>
      </c>
      <c r="N29" s="3">
        <v>63</v>
      </c>
      <c r="O29" s="3">
        <v>46</v>
      </c>
      <c r="P29" s="3">
        <v>41</v>
      </c>
      <c r="Q29" s="3">
        <v>45</v>
      </c>
      <c r="R29" s="3">
        <v>31</v>
      </c>
      <c r="S29" s="7">
        <f t="shared" si="18"/>
        <v>911.61956521739125</v>
      </c>
      <c r="T29" s="7">
        <f t="shared" si="19"/>
        <v>2.4975878499106612</v>
      </c>
      <c r="U29" s="3">
        <v>46</v>
      </c>
      <c r="V29" s="3">
        <v>36</v>
      </c>
      <c r="W29" s="3">
        <v>35</v>
      </c>
      <c r="X29" s="3">
        <v>36</v>
      </c>
      <c r="Y29" s="3">
        <v>39</v>
      </c>
      <c r="Z29" s="3">
        <v>24</v>
      </c>
      <c r="AA29" s="3">
        <v>25</v>
      </c>
      <c r="AB29" s="3">
        <v>24</v>
      </c>
      <c r="AC29" s="3">
        <v>31</v>
      </c>
      <c r="AD29" s="3">
        <v>36</v>
      </c>
      <c r="AE29" s="3">
        <v>38</v>
      </c>
      <c r="AF29" s="3">
        <v>38</v>
      </c>
      <c r="AG29" s="7">
        <f t="shared" si="20"/>
        <v>408</v>
      </c>
      <c r="AH29" s="7">
        <f t="shared" si="13"/>
        <v>1.1178082191780823</v>
      </c>
      <c r="AI29" s="3">
        <v>28</v>
      </c>
      <c r="AJ29" s="3">
        <v>44</v>
      </c>
      <c r="AK29" s="3">
        <v>35</v>
      </c>
      <c r="AL29" s="3">
        <v>29</v>
      </c>
      <c r="AM29" s="3">
        <v>44</v>
      </c>
      <c r="AN29" s="3">
        <v>32</v>
      </c>
      <c r="AO29" s="3">
        <v>23</v>
      </c>
      <c r="AP29" s="3">
        <v>35</v>
      </c>
      <c r="AQ29" s="3">
        <v>12</v>
      </c>
      <c r="AR29" s="3">
        <v>27</v>
      </c>
      <c r="AS29" s="3">
        <v>38</v>
      </c>
      <c r="AT29" s="3">
        <v>38</v>
      </c>
      <c r="AU29" s="7">
        <f t="shared" si="26"/>
        <v>385</v>
      </c>
      <c r="AV29" s="7">
        <f t="shared" si="25"/>
        <v>1.0547945205479452</v>
      </c>
      <c r="AW29" s="3">
        <v>29</v>
      </c>
      <c r="AX29" s="3">
        <v>24</v>
      </c>
      <c r="AY29" s="3">
        <v>32</v>
      </c>
      <c r="AZ29" s="3">
        <v>34</v>
      </c>
      <c r="BA29" s="3">
        <v>13</v>
      </c>
      <c r="BB29" s="3">
        <v>37</v>
      </c>
      <c r="BC29" s="3">
        <v>26</v>
      </c>
      <c r="BD29" s="3">
        <v>30</v>
      </c>
      <c r="BE29" s="3">
        <v>28</v>
      </c>
      <c r="BF29" s="3">
        <v>19</v>
      </c>
      <c r="BG29" s="3">
        <v>28</v>
      </c>
      <c r="BH29" s="3">
        <v>24</v>
      </c>
      <c r="BI29" s="26">
        <f t="shared" si="24"/>
        <v>324</v>
      </c>
      <c r="BJ29" s="39">
        <f t="shared" si="12"/>
        <v>0.88767123287671235</v>
      </c>
      <c r="BK29" s="25">
        <v>28</v>
      </c>
      <c r="BL29" s="25">
        <v>14</v>
      </c>
      <c r="BM29" s="25">
        <v>24</v>
      </c>
      <c r="BN29" s="27">
        <f t="shared" si="21"/>
        <v>66</v>
      </c>
      <c r="BO29" s="40">
        <f t="shared" si="23"/>
        <v>0.73333333333333328</v>
      </c>
    </row>
    <row r="30" spans="1:67" ht="15.75" customHeight="1">
      <c r="A30" s="2" t="s">
        <v>28</v>
      </c>
      <c r="B30" s="3">
        <v>78.099999999999994</v>
      </c>
      <c r="C30" s="3">
        <v>53.2</v>
      </c>
      <c r="D30" s="3">
        <v>90.7</v>
      </c>
      <c r="E30" s="7">
        <f t="shared" si="27"/>
        <v>222</v>
      </c>
      <c r="F30" s="8">
        <f t="shared" si="22"/>
        <v>2.4130434782608696</v>
      </c>
      <c r="G30" s="3">
        <v>60.4</v>
      </c>
      <c r="H30" s="3">
        <v>73.599999999999994</v>
      </c>
      <c r="I30" s="3">
        <v>56.9</v>
      </c>
      <c r="J30" s="3">
        <v>81.95</v>
      </c>
      <c r="K30" s="3">
        <v>71.3</v>
      </c>
      <c r="L30" s="3">
        <v>105.5</v>
      </c>
      <c r="M30" s="3">
        <v>125</v>
      </c>
      <c r="N30" s="3">
        <v>131.6</v>
      </c>
      <c r="O30" s="3">
        <v>72</v>
      </c>
      <c r="P30" s="3">
        <v>78</v>
      </c>
      <c r="Q30" s="3">
        <v>54.5</v>
      </c>
      <c r="R30" s="3">
        <v>59</v>
      </c>
      <c r="S30" s="7">
        <f t="shared" si="18"/>
        <v>1416.1630434782608</v>
      </c>
      <c r="T30" s="7">
        <f t="shared" si="19"/>
        <v>3.879898749255509</v>
      </c>
      <c r="U30" s="3">
        <v>67</v>
      </c>
      <c r="V30" s="3">
        <v>69</v>
      </c>
      <c r="W30" s="3">
        <v>67</v>
      </c>
      <c r="X30" s="3">
        <v>86</v>
      </c>
      <c r="Y30" s="3">
        <v>34</v>
      </c>
      <c r="Z30" s="3">
        <v>62</v>
      </c>
      <c r="AA30" s="3">
        <v>107</v>
      </c>
      <c r="AB30" s="3">
        <v>70</v>
      </c>
      <c r="AC30" s="3">
        <v>61</v>
      </c>
      <c r="AD30" s="3">
        <v>63</v>
      </c>
      <c r="AE30" s="3">
        <v>48</v>
      </c>
      <c r="AF30" s="3">
        <v>24</v>
      </c>
      <c r="AG30" s="7">
        <f t="shared" si="20"/>
        <v>758</v>
      </c>
      <c r="AH30" s="7">
        <f t="shared" si="13"/>
        <v>2.0767123287671234</v>
      </c>
      <c r="AI30" s="3">
        <v>51</v>
      </c>
      <c r="AJ30" s="3">
        <v>35</v>
      </c>
      <c r="AK30" s="3">
        <v>45</v>
      </c>
      <c r="AL30" s="3">
        <v>30</v>
      </c>
      <c r="AM30" s="3">
        <v>53</v>
      </c>
      <c r="AN30" s="3">
        <v>67</v>
      </c>
      <c r="AO30" s="3">
        <v>71.2</v>
      </c>
      <c r="AP30" s="3">
        <v>91.4</v>
      </c>
      <c r="AQ30" s="3">
        <v>57.4</v>
      </c>
      <c r="AR30" s="3">
        <v>49.4</v>
      </c>
      <c r="AS30" s="3">
        <v>48</v>
      </c>
      <c r="AT30" s="3">
        <v>77.3</v>
      </c>
      <c r="AU30" s="7">
        <f t="shared" si="26"/>
        <v>675.69999999999993</v>
      </c>
      <c r="AV30" s="7">
        <f t="shared" si="25"/>
        <v>1.8512328767123285</v>
      </c>
      <c r="AW30" s="3">
        <v>37.5</v>
      </c>
      <c r="AX30" s="3">
        <v>45.7</v>
      </c>
      <c r="AY30" s="3">
        <v>39.6</v>
      </c>
      <c r="AZ30" s="3">
        <v>58.4</v>
      </c>
      <c r="BA30" s="3">
        <v>28</v>
      </c>
      <c r="BB30" s="3">
        <v>77.099999999999994</v>
      </c>
      <c r="BC30" s="3">
        <v>72.3</v>
      </c>
      <c r="BD30" s="3">
        <v>71.7</v>
      </c>
      <c r="BE30" s="3">
        <v>78</v>
      </c>
      <c r="BF30" s="3">
        <v>63</v>
      </c>
      <c r="BG30" s="3">
        <v>40</v>
      </c>
      <c r="BH30" s="3">
        <v>42.2</v>
      </c>
      <c r="BI30" s="26">
        <f t="shared" si="24"/>
        <v>653.5</v>
      </c>
      <c r="BJ30" s="39">
        <f t="shared" si="12"/>
        <v>1.7904109589041095</v>
      </c>
      <c r="BK30" s="25">
        <v>48</v>
      </c>
      <c r="BL30" s="25">
        <v>34</v>
      </c>
      <c r="BM30" s="25">
        <v>34</v>
      </c>
      <c r="BN30" s="27">
        <f t="shared" si="21"/>
        <v>116</v>
      </c>
      <c r="BO30" s="40">
        <f t="shared" si="23"/>
        <v>1.288888888888889</v>
      </c>
    </row>
    <row r="31" spans="1:67" ht="15.75" customHeight="1">
      <c r="A31" s="2" t="s">
        <v>29</v>
      </c>
      <c r="B31" s="3">
        <v>26</v>
      </c>
      <c r="C31" s="3">
        <v>67</v>
      </c>
      <c r="D31" s="3">
        <v>53</v>
      </c>
      <c r="E31" s="7">
        <f t="shared" si="27"/>
        <v>146</v>
      </c>
      <c r="F31" s="8">
        <f t="shared" si="22"/>
        <v>1.5869565217391304</v>
      </c>
      <c r="G31" s="3">
        <v>40</v>
      </c>
      <c r="H31" s="3">
        <v>45</v>
      </c>
      <c r="I31" s="3">
        <v>28</v>
      </c>
      <c r="J31" s="3">
        <v>39.6</v>
      </c>
      <c r="K31" s="3">
        <v>47</v>
      </c>
      <c r="L31" s="3">
        <v>45</v>
      </c>
      <c r="M31" s="3">
        <v>64</v>
      </c>
      <c r="N31" s="3">
        <v>25</v>
      </c>
      <c r="O31" s="3">
        <v>52</v>
      </c>
      <c r="P31" s="3">
        <v>16</v>
      </c>
      <c r="Q31" s="3">
        <v>56</v>
      </c>
      <c r="R31" s="3">
        <v>27</v>
      </c>
      <c r="S31" s="7">
        <f t="shared" si="18"/>
        <v>778.18695652173915</v>
      </c>
      <c r="T31" s="7">
        <f t="shared" si="19"/>
        <v>2.1320190589636687</v>
      </c>
      <c r="U31" s="3">
        <v>50</v>
      </c>
      <c r="V31" s="3">
        <v>36</v>
      </c>
      <c r="W31" s="3">
        <v>44</v>
      </c>
      <c r="X31" s="3">
        <v>53</v>
      </c>
      <c r="Y31" s="3">
        <v>38</v>
      </c>
      <c r="Z31" s="3">
        <v>34</v>
      </c>
      <c r="AA31" s="3">
        <v>41</v>
      </c>
      <c r="AB31" s="3">
        <v>40</v>
      </c>
      <c r="AC31" s="3">
        <v>51</v>
      </c>
      <c r="AD31" s="3">
        <v>43</v>
      </c>
      <c r="AE31" s="3">
        <v>33</v>
      </c>
      <c r="AF31" s="3">
        <v>24</v>
      </c>
      <c r="AG31" s="7">
        <f t="shared" si="20"/>
        <v>487</v>
      </c>
      <c r="AH31" s="7">
        <f t="shared" si="13"/>
        <v>1.3342465753424657</v>
      </c>
      <c r="AI31" s="3">
        <v>33</v>
      </c>
      <c r="AJ31" s="3">
        <v>29</v>
      </c>
      <c r="AK31" s="3">
        <v>22</v>
      </c>
      <c r="AL31" s="3">
        <v>37</v>
      </c>
      <c r="AM31" s="3">
        <v>39</v>
      </c>
      <c r="AN31" s="3">
        <v>47</v>
      </c>
      <c r="AO31" s="3">
        <v>29</v>
      </c>
      <c r="AP31" s="3">
        <v>35</v>
      </c>
      <c r="AQ31" s="3">
        <v>21</v>
      </c>
      <c r="AR31" s="3">
        <v>25</v>
      </c>
      <c r="AS31" s="3">
        <v>28</v>
      </c>
      <c r="AT31" s="3">
        <v>16</v>
      </c>
      <c r="AU31" s="7">
        <f t="shared" si="26"/>
        <v>361</v>
      </c>
      <c r="AV31" s="7">
        <f t="shared" si="25"/>
        <v>0.989041095890411</v>
      </c>
      <c r="AW31" s="3">
        <v>38</v>
      </c>
      <c r="AX31" s="3">
        <v>16</v>
      </c>
      <c r="AY31" s="3">
        <v>21.5</v>
      </c>
      <c r="AZ31" s="3">
        <v>31</v>
      </c>
      <c r="BA31" s="3">
        <v>22.5</v>
      </c>
      <c r="BB31" s="3">
        <v>30</v>
      </c>
      <c r="BC31" s="3">
        <v>30</v>
      </c>
      <c r="BD31" s="3">
        <v>40</v>
      </c>
      <c r="BE31" s="3">
        <v>29</v>
      </c>
      <c r="BF31" s="3">
        <v>32</v>
      </c>
      <c r="BG31" s="3">
        <v>39</v>
      </c>
      <c r="BH31" s="3">
        <v>27</v>
      </c>
      <c r="BI31" s="26">
        <f t="shared" si="24"/>
        <v>356</v>
      </c>
      <c r="BJ31" s="39">
        <f t="shared" si="12"/>
        <v>0.97534246575342465</v>
      </c>
      <c r="BK31" s="25">
        <v>52</v>
      </c>
      <c r="BL31" s="25">
        <v>12</v>
      </c>
      <c r="BM31" s="25">
        <v>32</v>
      </c>
      <c r="BN31" s="27">
        <f t="shared" si="21"/>
        <v>96</v>
      </c>
      <c r="BO31" s="40">
        <f t="shared" si="23"/>
        <v>1.0666666666666667</v>
      </c>
    </row>
    <row r="32" spans="1:67" ht="15.75" customHeight="1">
      <c r="A32" s="2" t="s">
        <v>30</v>
      </c>
      <c r="B32" s="132" t="s">
        <v>36</v>
      </c>
      <c r="C32" s="134"/>
      <c r="D32" s="134"/>
      <c r="E32" s="134"/>
      <c r="F32" s="134"/>
      <c r="G32" s="134"/>
      <c r="H32" s="134"/>
      <c r="I32" s="134"/>
      <c r="J32" s="135"/>
      <c r="K32" s="3">
        <v>22</v>
      </c>
      <c r="L32" s="3">
        <v>14</v>
      </c>
      <c r="M32" s="3">
        <v>6.5</v>
      </c>
      <c r="N32" s="3">
        <v>9</v>
      </c>
      <c r="O32" s="3">
        <v>8</v>
      </c>
      <c r="P32" s="3">
        <v>3.8</v>
      </c>
      <c r="Q32" s="3">
        <v>6</v>
      </c>
      <c r="R32" s="3">
        <v>6</v>
      </c>
      <c r="S32" s="7">
        <f t="shared" si="18"/>
        <v>75.3</v>
      </c>
      <c r="T32" s="7">
        <f t="shared" si="19"/>
        <v>0.2063013698630137</v>
      </c>
      <c r="U32" s="3">
        <v>2</v>
      </c>
      <c r="V32" s="3">
        <v>12</v>
      </c>
      <c r="W32" s="3">
        <v>11</v>
      </c>
      <c r="X32" s="3">
        <v>11</v>
      </c>
      <c r="Y32" s="3">
        <v>6</v>
      </c>
      <c r="Z32" s="3">
        <v>7</v>
      </c>
      <c r="AA32" s="3">
        <v>12</v>
      </c>
      <c r="AB32" s="3">
        <v>5</v>
      </c>
      <c r="AC32" s="3">
        <v>7</v>
      </c>
      <c r="AD32" s="3">
        <v>8</v>
      </c>
      <c r="AE32" s="3">
        <v>7</v>
      </c>
      <c r="AF32" s="3">
        <v>5</v>
      </c>
      <c r="AG32" s="7">
        <f t="shared" si="20"/>
        <v>93</v>
      </c>
      <c r="AH32" s="7">
        <f t="shared" si="13"/>
        <v>0.25479452054794521</v>
      </c>
      <c r="AI32" s="3">
        <v>2</v>
      </c>
      <c r="AJ32" s="3">
        <v>6</v>
      </c>
      <c r="AK32" s="3">
        <v>4</v>
      </c>
      <c r="AL32" s="3">
        <v>9</v>
      </c>
      <c r="AM32" s="3">
        <v>7</v>
      </c>
      <c r="AN32" s="3">
        <v>4</v>
      </c>
      <c r="AO32" s="3">
        <v>4</v>
      </c>
      <c r="AP32" s="3">
        <v>6</v>
      </c>
      <c r="AQ32" s="3">
        <v>6</v>
      </c>
      <c r="AR32" s="3">
        <v>4</v>
      </c>
      <c r="AS32" s="3">
        <v>4</v>
      </c>
      <c r="AT32" s="3">
        <v>5</v>
      </c>
      <c r="AU32" s="7">
        <f t="shared" si="26"/>
        <v>61</v>
      </c>
      <c r="AV32" s="7">
        <f t="shared" si="25"/>
        <v>0.16712328767123288</v>
      </c>
      <c r="AW32" s="3">
        <v>2</v>
      </c>
      <c r="AX32" s="3">
        <v>5</v>
      </c>
      <c r="AY32" s="3"/>
      <c r="AZ32" s="3">
        <v>2</v>
      </c>
      <c r="BA32" s="3">
        <v>7</v>
      </c>
      <c r="BB32" s="3">
        <v>6</v>
      </c>
      <c r="BC32" s="3">
        <v>5</v>
      </c>
      <c r="BD32" s="21">
        <v>12</v>
      </c>
      <c r="BE32" s="3">
        <v>3.5</v>
      </c>
      <c r="BF32" s="3">
        <v>2</v>
      </c>
      <c r="BG32" s="3">
        <v>3</v>
      </c>
      <c r="BH32" s="3">
        <v>1.8</v>
      </c>
      <c r="BI32" s="26">
        <f t="shared" si="24"/>
        <v>49.3</v>
      </c>
      <c r="BJ32" s="39">
        <f t="shared" si="12"/>
        <v>0.13506849315068492</v>
      </c>
      <c r="BK32" s="25">
        <v>2</v>
      </c>
      <c r="BL32" s="25">
        <v>1</v>
      </c>
      <c r="BM32" s="25">
        <v>1</v>
      </c>
      <c r="BN32" s="27">
        <f t="shared" si="21"/>
        <v>4</v>
      </c>
      <c r="BO32" s="40">
        <f t="shared" si="23"/>
        <v>4.4444444444444446E-2</v>
      </c>
    </row>
    <row r="33" spans="1:67" ht="15.75" customHeight="1">
      <c r="A33" s="2" t="s">
        <v>31</v>
      </c>
      <c r="B33" s="132" t="s">
        <v>36</v>
      </c>
      <c r="C33" s="133"/>
      <c r="D33" s="133"/>
      <c r="E33" s="133"/>
      <c r="F33" s="133"/>
      <c r="G33" s="133"/>
      <c r="H33" s="133"/>
      <c r="I33" s="133"/>
      <c r="J33" s="133"/>
      <c r="K33" s="3">
        <v>21</v>
      </c>
      <c r="L33" s="3">
        <v>9</v>
      </c>
      <c r="M33" s="3">
        <v>9.5</v>
      </c>
      <c r="N33" s="3">
        <v>12</v>
      </c>
      <c r="O33" s="3">
        <v>19</v>
      </c>
      <c r="P33" s="3">
        <v>7.4</v>
      </c>
      <c r="Q33" s="3">
        <v>3</v>
      </c>
      <c r="R33" s="3">
        <v>2</v>
      </c>
      <c r="S33" s="7">
        <f t="shared" si="18"/>
        <v>82.9</v>
      </c>
      <c r="T33" s="7">
        <f t="shared" si="19"/>
        <v>0.22712328767123288</v>
      </c>
      <c r="U33" s="3">
        <v>8</v>
      </c>
      <c r="V33" s="3">
        <v>4</v>
      </c>
      <c r="W33" s="3">
        <v>3</v>
      </c>
      <c r="X33" s="3">
        <v>2</v>
      </c>
      <c r="Y33" s="3">
        <v>1</v>
      </c>
      <c r="Z33" s="3">
        <v>6</v>
      </c>
      <c r="AA33" s="3">
        <v>7</v>
      </c>
      <c r="AB33" s="3">
        <v>3</v>
      </c>
      <c r="AC33" s="3">
        <v>4</v>
      </c>
      <c r="AD33" s="3">
        <v>10</v>
      </c>
      <c r="AE33" s="3">
        <v>2</v>
      </c>
      <c r="AF33" s="3">
        <v>4</v>
      </c>
      <c r="AG33" s="7">
        <f t="shared" si="20"/>
        <v>54</v>
      </c>
      <c r="AH33" s="7">
        <f t="shared" si="13"/>
        <v>0.14794520547945206</v>
      </c>
      <c r="AI33" s="3">
        <v>6</v>
      </c>
      <c r="AJ33" s="3">
        <v>5</v>
      </c>
      <c r="AK33" s="3">
        <v>6</v>
      </c>
      <c r="AL33" s="3">
        <v>3</v>
      </c>
      <c r="AM33" s="3">
        <v>9</v>
      </c>
      <c r="AN33" s="3">
        <v>6</v>
      </c>
      <c r="AO33" s="3">
        <v>7</v>
      </c>
      <c r="AP33" s="3">
        <v>8</v>
      </c>
      <c r="AQ33" s="3">
        <v>5</v>
      </c>
      <c r="AR33" s="3">
        <v>13</v>
      </c>
      <c r="AS33" s="3">
        <v>4</v>
      </c>
      <c r="AT33" s="3">
        <v>9</v>
      </c>
      <c r="AU33" s="7">
        <f t="shared" si="26"/>
        <v>81</v>
      </c>
      <c r="AV33" s="7">
        <f t="shared" si="25"/>
        <v>0.22191780821917809</v>
      </c>
      <c r="AW33" s="3">
        <v>3</v>
      </c>
      <c r="AX33" s="3">
        <v>3</v>
      </c>
      <c r="AY33" s="3"/>
      <c r="AZ33" s="3">
        <v>4</v>
      </c>
      <c r="BA33" s="3"/>
      <c r="BB33" s="3">
        <v>0</v>
      </c>
      <c r="BC33" s="3">
        <v>5</v>
      </c>
      <c r="BD33" s="3">
        <v>8.5</v>
      </c>
      <c r="BE33" s="3">
        <v>7</v>
      </c>
      <c r="BF33" s="3">
        <v>12</v>
      </c>
      <c r="BG33" s="20">
        <v>7</v>
      </c>
      <c r="BH33" s="3">
        <v>5</v>
      </c>
      <c r="BI33" s="26">
        <f t="shared" si="24"/>
        <v>54.5</v>
      </c>
      <c r="BJ33" s="39">
        <f t="shared" si="12"/>
        <v>0.14931506849315068</v>
      </c>
      <c r="BK33" s="25">
        <v>5</v>
      </c>
      <c r="BL33" s="25">
        <v>4</v>
      </c>
      <c r="BM33" s="25">
        <v>1</v>
      </c>
      <c r="BN33" s="27">
        <f t="shared" si="21"/>
        <v>10</v>
      </c>
      <c r="BO33" s="40">
        <f t="shared" si="23"/>
        <v>0.1111111111111111</v>
      </c>
    </row>
    <row r="34" spans="1:67" ht="15.75" customHeight="1">
      <c r="A34" s="2" t="s">
        <v>32</v>
      </c>
      <c r="B34" s="132" t="s">
        <v>36</v>
      </c>
      <c r="C34" s="133"/>
      <c r="D34" s="133"/>
      <c r="E34" s="133"/>
      <c r="F34" s="133"/>
      <c r="G34" s="133"/>
      <c r="H34" s="133"/>
      <c r="I34" s="133"/>
      <c r="J34" s="133"/>
      <c r="K34" s="3">
        <v>53</v>
      </c>
      <c r="L34" s="3">
        <v>24</v>
      </c>
      <c r="M34" s="3">
        <v>21</v>
      </c>
      <c r="N34" s="3">
        <v>22</v>
      </c>
      <c r="O34" s="3">
        <v>31</v>
      </c>
      <c r="P34" s="3">
        <v>26</v>
      </c>
      <c r="Q34" s="3">
        <v>10</v>
      </c>
      <c r="R34" s="3">
        <v>5</v>
      </c>
      <c r="S34" s="7">
        <f t="shared" si="18"/>
        <v>192</v>
      </c>
      <c r="T34" s="7">
        <f t="shared" si="19"/>
        <v>0.52602739726027392</v>
      </c>
      <c r="U34" s="3">
        <v>25</v>
      </c>
      <c r="V34" s="3">
        <v>16</v>
      </c>
      <c r="W34" s="3">
        <v>13</v>
      </c>
      <c r="X34" s="3">
        <v>9</v>
      </c>
      <c r="Y34" s="3">
        <v>14</v>
      </c>
      <c r="Z34" s="3">
        <v>17</v>
      </c>
      <c r="AA34" s="3">
        <v>28</v>
      </c>
      <c r="AB34" s="3">
        <v>11</v>
      </c>
      <c r="AC34" s="3">
        <v>7</v>
      </c>
      <c r="AD34" s="3">
        <v>18</v>
      </c>
      <c r="AE34" s="3">
        <v>18</v>
      </c>
      <c r="AF34" s="3">
        <v>8</v>
      </c>
      <c r="AG34" s="7">
        <f t="shared" si="20"/>
        <v>184</v>
      </c>
      <c r="AH34" s="7">
        <f t="shared" si="13"/>
        <v>0.50410958904109593</v>
      </c>
      <c r="AI34" s="3">
        <v>14</v>
      </c>
      <c r="AJ34" s="3">
        <v>22</v>
      </c>
      <c r="AK34" s="3">
        <v>16</v>
      </c>
      <c r="AL34" s="3">
        <v>15</v>
      </c>
      <c r="AM34" s="3">
        <v>12</v>
      </c>
      <c r="AN34" s="3">
        <v>14</v>
      </c>
      <c r="AO34" s="3">
        <v>10</v>
      </c>
      <c r="AP34" s="3">
        <v>15</v>
      </c>
      <c r="AQ34" s="3">
        <v>13</v>
      </c>
      <c r="AR34" s="3">
        <v>18</v>
      </c>
      <c r="AS34" s="3">
        <v>12</v>
      </c>
      <c r="AT34" s="3">
        <v>10</v>
      </c>
      <c r="AU34" s="7">
        <f t="shared" si="26"/>
        <v>171</v>
      </c>
      <c r="AV34" s="7">
        <f t="shared" si="25"/>
        <v>0.46849315068493153</v>
      </c>
      <c r="AW34" s="3">
        <v>9</v>
      </c>
      <c r="AX34" s="3">
        <v>10</v>
      </c>
      <c r="AY34" s="3">
        <v>16</v>
      </c>
      <c r="AZ34" s="3">
        <v>10</v>
      </c>
      <c r="BA34" s="3">
        <v>15</v>
      </c>
      <c r="BB34" s="3">
        <v>11</v>
      </c>
      <c r="BC34" s="3">
        <v>9</v>
      </c>
      <c r="BD34" s="3">
        <v>11.7</v>
      </c>
      <c r="BE34" s="3">
        <v>11.5</v>
      </c>
      <c r="BF34" s="3">
        <v>11.8</v>
      </c>
      <c r="BG34" s="3">
        <v>11.7</v>
      </c>
      <c r="BH34" s="3">
        <v>19</v>
      </c>
      <c r="BI34" s="26">
        <f t="shared" si="24"/>
        <v>145.69999999999999</v>
      </c>
      <c r="BJ34" s="39">
        <f t="shared" si="12"/>
        <v>0.3991780821917808</v>
      </c>
      <c r="BK34" s="25">
        <v>28</v>
      </c>
      <c r="BL34" s="25">
        <v>28</v>
      </c>
      <c r="BM34" s="25">
        <v>20</v>
      </c>
      <c r="BN34" s="27">
        <f t="shared" si="21"/>
        <v>76</v>
      </c>
      <c r="BO34" s="40">
        <f t="shared" si="23"/>
        <v>0.84444444444444444</v>
      </c>
    </row>
    <row r="35" spans="1:67" ht="15.75" customHeight="1">
      <c r="A35" s="2" t="s">
        <v>33</v>
      </c>
      <c r="B35" s="3">
        <v>80</v>
      </c>
      <c r="C35" s="3">
        <v>22</v>
      </c>
      <c r="D35" s="3">
        <v>45</v>
      </c>
      <c r="E35" s="8">
        <f>SUM(B35:D35)</f>
        <v>147</v>
      </c>
      <c r="F35" s="8">
        <f>E35/92</f>
        <v>1.5978260869565217</v>
      </c>
      <c r="G35" s="4">
        <v>55</v>
      </c>
      <c r="H35" s="3">
        <v>55</v>
      </c>
      <c r="I35" s="4">
        <v>58</v>
      </c>
      <c r="J35" s="4">
        <v>48</v>
      </c>
      <c r="K35" s="3">
        <v>59</v>
      </c>
      <c r="L35" s="3">
        <v>58</v>
      </c>
      <c r="M35" s="3">
        <v>57</v>
      </c>
      <c r="N35" s="3">
        <v>30</v>
      </c>
      <c r="O35" s="3">
        <v>39</v>
      </c>
      <c r="P35" s="3">
        <v>35</v>
      </c>
      <c r="Q35" s="3">
        <v>25</v>
      </c>
      <c r="R35" s="3">
        <v>32</v>
      </c>
      <c r="S35" s="7">
        <f t="shared" si="18"/>
        <v>846.5978260869565</v>
      </c>
      <c r="T35" s="7">
        <f t="shared" si="19"/>
        <v>2.3194460988683741</v>
      </c>
      <c r="U35" s="3">
        <v>12</v>
      </c>
      <c r="V35" s="3">
        <v>13</v>
      </c>
      <c r="W35" s="3">
        <v>9</v>
      </c>
      <c r="X35" s="3">
        <v>22</v>
      </c>
      <c r="Y35" s="3">
        <v>22</v>
      </c>
      <c r="Z35" s="3">
        <v>9</v>
      </c>
      <c r="AA35" s="3">
        <v>25</v>
      </c>
      <c r="AB35" s="3">
        <v>18</v>
      </c>
      <c r="AC35" s="3">
        <v>17</v>
      </c>
      <c r="AD35" s="3">
        <v>26</v>
      </c>
      <c r="AE35" s="129" t="s">
        <v>42</v>
      </c>
      <c r="AF35" s="130"/>
      <c r="AG35" s="130"/>
      <c r="AH35" s="130"/>
      <c r="AI35" s="131"/>
      <c r="AJ35" s="20">
        <v>41</v>
      </c>
      <c r="AK35" s="3">
        <v>11</v>
      </c>
      <c r="AL35" s="3">
        <v>12</v>
      </c>
      <c r="AM35" s="3">
        <v>26</v>
      </c>
      <c r="AN35" s="3">
        <v>13</v>
      </c>
      <c r="AO35" s="20">
        <v>9</v>
      </c>
      <c r="AP35" s="20">
        <v>9</v>
      </c>
      <c r="AQ35" s="3">
        <v>10</v>
      </c>
      <c r="AR35" s="3">
        <v>17</v>
      </c>
      <c r="AS35" s="3">
        <v>8</v>
      </c>
      <c r="AT35" s="3">
        <v>5</v>
      </c>
      <c r="AU35" s="7">
        <f>SUM(AJ35:AT35)</f>
        <v>161</v>
      </c>
      <c r="AV35" s="7">
        <f t="shared" si="25"/>
        <v>0.44109589041095892</v>
      </c>
      <c r="AW35" s="3">
        <v>15</v>
      </c>
      <c r="AX35" s="3">
        <v>10</v>
      </c>
      <c r="AY35" s="3">
        <v>12</v>
      </c>
      <c r="AZ35" s="3">
        <v>8</v>
      </c>
      <c r="BA35" s="3">
        <v>19</v>
      </c>
      <c r="BB35" s="3">
        <v>20</v>
      </c>
      <c r="BC35" s="3">
        <v>15</v>
      </c>
      <c r="BD35" s="3">
        <v>13</v>
      </c>
      <c r="BE35" s="3">
        <v>7</v>
      </c>
      <c r="BF35" s="3">
        <v>7</v>
      </c>
      <c r="BG35" s="3">
        <v>1</v>
      </c>
      <c r="BH35" s="3">
        <v>10</v>
      </c>
      <c r="BI35" s="26">
        <f t="shared" si="24"/>
        <v>137</v>
      </c>
      <c r="BJ35" s="39">
        <f t="shared" si="12"/>
        <v>0.37534246575342467</v>
      </c>
      <c r="BK35" s="123" t="s">
        <v>47</v>
      </c>
      <c r="BL35" s="124"/>
      <c r="BM35" s="125"/>
      <c r="BN35" s="55"/>
      <c r="BO35" s="42"/>
    </row>
    <row r="36" spans="1:67" ht="15.75" customHeight="1">
      <c r="A36" s="2" t="s">
        <v>34</v>
      </c>
      <c r="B36" s="18" t="s">
        <v>37</v>
      </c>
      <c r="C36" s="3">
        <v>60</v>
      </c>
      <c r="D36" s="3">
        <v>20</v>
      </c>
      <c r="E36" s="8">
        <f>SUM(C36:D36)</f>
        <v>80</v>
      </c>
      <c r="F36" s="8">
        <f>E36/61</f>
        <v>1.3114754098360655</v>
      </c>
      <c r="G36" s="4">
        <v>50</v>
      </c>
      <c r="H36" s="3">
        <v>35</v>
      </c>
      <c r="I36" s="4">
        <v>35</v>
      </c>
      <c r="J36" s="4">
        <v>28</v>
      </c>
      <c r="K36" s="3">
        <v>7</v>
      </c>
      <c r="L36" s="3">
        <v>23</v>
      </c>
      <c r="M36" s="3">
        <v>32</v>
      </c>
      <c r="N36" s="3">
        <v>21</v>
      </c>
      <c r="O36" s="3">
        <v>19</v>
      </c>
      <c r="P36" s="3">
        <v>34</v>
      </c>
      <c r="Q36" s="3">
        <v>20</v>
      </c>
      <c r="R36" s="3">
        <v>16</v>
      </c>
      <c r="S36" s="7">
        <f t="shared" si="18"/>
        <v>481.31147540983608</v>
      </c>
      <c r="T36" s="7">
        <f t="shared" si="19"/>
        <v>1.3186615764653042</v>
      </c>
      <c r="U36" s="3">
        <v>17</v>
      </c>
      <c r="V36" s="3">
        <v>18</v>
      </c>
      <c r="W36" s="3">
        <v>24</v>
      </c>
      <c r="X36" s="3">
        <v>29</v>
      </c>
      <c r="Y36" s="3">
        <v>15</v>
      </c>
      <c r="Z36" s="3">
        <v>24</v>
      </c>
      <c r="AA36" s="3">
        <v>26</v>
      </c>
      <c r="AB36" s="3">
        <v>10</v>
      </c>
      <c r="AC36" s="3">
        <v>20</v>
      </c>
      <c r="AD36" s="3">
        <v>16</v>
      </c>
      <c r="AE36" s="3">
        <v>23</v>
      </c>
      <c r="AF36" s="3">
        <v>27</v>
      </c>
      <c r="AG36" s="7">
        <f>SUM(U36:AF36)</f>
        <v>249</v>
      </c>
      <c r="AH36" s="7">
        <f>AG36/365</f>
        <v>0.68219178082191778</v>
      </c>
      <c r="AI36" s="3">
        <v>7</v>
      </c>
      <c r="AJ36" s="3">
        <v>24</v>
      </c>
      <c r="AK36" s="3">
        <v>26</v>
      </c>
      <c r="AL36" s="3">
        <v>20</v>
      </c>
      <c r="AM36" s="3">
        <v>18</v>
      </c>
      <c r="AN36" s="3">
        <v>19</v>
      </c>
      <c r="AO36" s="3">
        <v>16</v>
      </c>
      <c r="AP36" s="3">
        <v>19</v>
      </c>
      <c r="AQ36" s="3">
        <v>16</v>
      </c>
      <c r="AR36" s="3">
        <v>13</v>
      </c>
      <c r="AS36" s="3">
        <v>25</v>
      </c>
      <c r="AT36" s="3">
        <v>12</v>
      </c>
      <c r="AU36" s="7">
        <f>SUM(AI36:AT36)</f>
        <v>215</v>
      </c>
      <c r="AV36" s="7">
        <f t="shared" si="25"/>
        <v>0.58904109589041098</v>
      </c>
      <c r="AW36" s="3">
        <v>16</v>
      </c>
      <c r="AX36" s="3">
        <v>16</v>
      </c>
      <c r="AY36" s="3">
        <v>18</v>
      </c>
      <c r="AZ36" s="3">
        <v>24</v>
      </c>
      <c r="BA36" s="3">
        <v>14</v>
      </c>
      <c r="BB36" s="3">
        <v>17</v>
      </c>
      <c r="BC36" s="3">
        <v>14</v>
      </c>
      <c r="BD36" s="3">
        <v>8</v>
      </c>
      <c r="BE36" s="3">
        <v>9</v>
      </c>
      <c r="BF36" s="3">
        <v>16</v>
      </c>
      <c r="BG36" s="3">
        <v>11</v>
      </c>
      <c r="BH36" s="3">
        <v>10</v>
      </c>
      <c r="BI36" s="26">
        <f t="shared" si="24"/>
        <v>173</v>
      </c>
      <c r="BJ36" s="39">
        <f t="shared" si="12"/>
        <v>0.47397260273972602</v>
      </c>
      <c r="BK36" s="25">
        <v>20</v>
      </c>
      <c r="BL36" s="25">
        <v>5</v>
      </c>
      <c r="BM36" s="25">
        <v>25</v>
      </c>
      <c r="BN36" s="27">
        <f>SUM(BK36:BM36)</f>
        <v>50</v>
      </c>
      <c r="BO36" s="40">
        <f>BN36/90</f>
        <v>0.55555555555555558</v>
      </c>
    </row>
    <row r="37" spans="1:67" ht="15.75" customHeight="1">
      <c r="A37" s="2" t="s">
        <v>35</v>
      </c>
      <c r="B37" s="3">
        <v>70</v>
      </c>
      <c r="C37" s="3">
        <v>70</v>
      </c>
      <c r="D37" s="3">
        <v>148</v>
      </c>
      <c r="E37" s="8">
        <f>SUM(B37:D37)</f>
        <v>288</v>
      </c>
      <c r="F37" s="8">
        <f>E37/92</f>
        <v>3.1304347826086958</v>
      </c>
      <c r="G37" s="4">
        <v>112</v>
      </c>
      <c r="H37" s="3">
        <v>90</v>
      </c>
      <c r="I37" s="4">
        <v>139</v>
      </c>
      <c r="J37" s="4">
        <v>59</v>
      </c>
      <c r="K37" s="3">
        <v>89</v>
      </c>
      <c r="L37" s="3">
        <v>69</v>
      </c>
      <c r="M37" s="3">
        <v>75</v>
      </c>
      <c r="N37" s="3">
        <v>42</v>
      </c>
      <c r="O37" s="3">
        <v>80</v>
      </c>
      <c r="P37" s="3">
        <v>33</v>
      </c>
      <c r="Q37" s="3">
        <v>57</v>
      </c>
      <c r="R37" s="3">
        <v>59</v>
      </c>
      <c r="S37" s="7">
        <f t="shared" si="18"/>
        <v>1483.1304347826087</v>
      </c>
      <c r="T37" s="7">
        <f t="shared" si="19"/>
        <v>4.0633710541989281</v>
      </c>
      <c r="U37" s="3">
        <v>40</v>
      </c>
      <c r="V37" s="3">
        <v>64</v>
      </c>
      <c r="W37" s="3">
        <v>55</v>
      </c>
      <c r="X37" s="3">
        <v>54</v>
      </c>
      <c r="Y37" s="3">
        <v>60</v>
      </c>
      <c r="Z37" s="3">
        <v>63</v>
      </c>
      <c r="AA37" s="3">
        <v>53</v>
      </c>
      <c r="AB37" s="3">
        <v>94</v>
      </c>
      <c r="AC37" s="3">
        <v>58</v>
      </c>
      <c r="AD37" s="3">
        <v>49</v>
      </c>
      <c r="AE37" s="3">
        <v>52</v>
      </c>
      <c r="AF37" s="3">
        <v>58</v>
      </c>
      <c r="AG37" s="7">
        <f>SUM(U37:AF37)</f>
        <v>700</v>
      </c>
      <c r="AH37" s="7">
        <f>AG37/365</f>
        <v>1.9178082191780821</v>
      </c>
      <c r="AI37" s="3">
        <v>45</v>
      </c>
      <c r="AJ37" s="3">
        <v>52</v>
      </c>
      <c r="AK37" s="3">
        <v>40</v>
      </c>
      <c r="AL37" s="3">
        <v>41</v>
      </c>
      <c r="AM37" s="3">
        <v>60</v>
      </c>
      <c r="AN37" s="3">
        <v>50</v>
      </c>
      <c r="AO37" s="3">
        <v>42</v>
      </c>
      <c r="AP37" s="3">
        <v>58</v>
      </c>
      <c r="AQ37" s="3">
        <v>56</v>
      </c>
      <c r="AR37" s="3">
        <v>29</v>
      </c>
      <c r="AS37" s="3">
        <v>8</v>
      </c>
      <c r="AT37" s="3">
        <v>32</v>
      </c>
      <c r="AU37" s="7">
        <f>SUM(AI37:AT37)</f>
        <v>513</v>
      </c>
      <c r="AV37" s="7">
        <f t="shared" si="25"/>
        <v>1.4054794520547946</v>
      </c>
      <c r="AW37" s="3">
        <v>41</v>
      </c>
      <c r="AX37" s="3">
        <v>17</v>
      </c>
      <c r="AY37" s="3">
        <v>18</v>
      </c>
      <c r="AZ37" s="3">
        <v>31</v>
      </c>
      <c r="BA37" s="3">
        <v>25</v>
      </c>
      <c r="BB37" s="3">
        <v>70</v>
      </c>
      <c r="BC37" s="3">
        <v>17</v>
      </c>
      <c r="BD37" s="3">
        <v>17</v>
      </c>
      <c r="BE37" s="3">
        <v>28</v>
      </c>
      <c r="BF37" s="3">
        <v>33</v>
      </c>
      <c r="BG37" s="3">
        <v>16</v>
      </c>
      <c r="BH37" s="3">
        <v>3</v>
      </c>
      <c r="BI37" s="26">
        <f t="shared" si="24"/>
        <v>316</v>
      </c>
      <c r="BJ37" s="39">
        <f t="shared" si="12"/>
        <v>0.86575342465753424</v>
      </c>
      <c r="BK37" s="25">
        <v>32</v>
      </c>
      <c r="BL37" s="25">
        <v>16</v>
      </c>
      <c r="BM37" s="25">
        <v>21</v>
      </c>
      <c r="BN37" s="27">
        <f>SUM(BK37:BM37)</f>
        <v>69</v>
      </c>
      <c r="BO37" s="40">
        <f>BN37/90</f>
        <v>0.76666666666666672</v>
      </c>
    </row>
    <row r="38" spans="1:67" ht="15.75" customHeight="1">
      <c r="A38" s="2" t="s">
        <v>41</v>
      </c>
      <c r="B38" s="15"/>
      <c r="C38" s="15"/>
      <c r="D38" s="15"/>
      <c r="E38" s="49"/>
      <c r="F38" s="49"/>
      <c r="G38" s="19"/>
      <c r="H38" s="19"/>
      <c r="I38" s="19"/>
      <c r="J38" s="19"/>
      <c r="K38" s="15"/>
      <c r="L38" s="15"/>
      <c r="M38" s="15"/>
      <c r="N38" s="15"/>
      <c r="O38" s="15"/>
      <c r="P38" s="15"/>
      <c r="Q38" s="15"/>
      <c r="R38" s="15"/>
      <c r="S38" s="47"/>
      <c r="T38" s="47"/>
      <c r="U38" s="15"/>
      <c r="V38" s="15"/>
      <c r="W38" s="15"/>
      <c r="X38" s="15"/>
      <c r="Y38" s="15"/>
      <c r="Z38" s="15"/>
      <c r="AA38" s="15"/>
      <c r="AB38" s="15"/>
      <c r="AC38" s="15"/>
      <c r="AD38" s="3">
        <v>11</v>
      </c>
      <c r="AE38" s="3">
        <v>16</v>
      </c>
      <c r="AF38" s="3">
        <v>28</v>
      </c>
      <c r="AG38" s="7">
        <f>SUM(U38:AF38)</f>
        <v>55</v>
      </c>
      <c r="AH38" s="7">
        <f>AG38/90</f>
        <v>0.61111111111111116</v>
      </c>
      <c r="AI38" s="3">
        <v>28</v>
      </c>
      <c r="AJ38" s="3">
        <v>29</v>
      </c>
      <c r="AK38" s="3">
        <v>30</v>
      </c>
      <c r="AL38" s="3">
        <v>16</v>
      </c>
      <c r="AM38" s="3">
        <v>11</v>
      </c>
      <c r="AN38" s="3">
        <v>9</v>
      </c>
      <c r="AO38" s="3">
        <v>4</v>
      </c>
      <c r="AP38" s="3">
        <v>4</v>
      </c>
      <c r="AQ38" s="3">
        <v>4</v>
      </c>
      <c r="AR38" s="3">
        <v>8</v>
      </c>
      <c r="AS38" s="3">
        <v>4</v>
      </c>
      <c r="AT38" s="3">
        <v>5</v>
      </c>
      <c r="AU38" s="7">
        <f>SUM(AI38:AT38)</f>
        <v>152</v>
      </c>
      <c r="AV38" s="7">
        <f t="shared" si="25"/>
        <v>0.41643835616438357</v>
      </c>
      <c r="AW38" s="3">
        <v>4</v>
      </c>
      <c r="AX38" s="3">
        <v>9</v>
      </c>
      <c r="AY38" s="3">
        <v>3</v>
      </c>
      <c r="AZ38" s="3">
        <v>7</v>
      </c>
      <c r="BA38" s="3">
        <v>4</v>
      </c>
      <c r="BB38" s="3">
        <v>5</v>
      </c>
      <c r="BC38" s="3">
        <v>4</v>
      </c>
      <c r="BD38" s="3">
        <v>6</v>
      </c>
      <c r="BE38" s="3">
        <v>5</v>
      </c>
      <c r="BF38" s="3">
        <v>21</v>
      </c>
      <c r="BG38" s="3">
        <v>25</v>
      </c>
      <c r="BH38" s="3">
        <v>3</v>
      </c>
      <c r="BI38" s="26">
        <f t="shared" si="24"/>
        <v>96</v>
      </c>
      <c r="BJ38" s="39">
        <f t="shared" si="12"/>
        <v>0.26301369863013696</v>
      </c>
      <c r="BK38" s="38">
        <v>15</v>
      </c>
      <c r="BL38" s="38">
        <v>10</v>
      </c>
      <c r="BM38" s="38">
        <v>15</v>
      </c>
      <c r="BN38" s="56">
        <f>SUM(BK38:BM38)</f>
        <v>40</v>
      </c>
      <c r="BO38" s="40">
        <f>BN38/90</f>
        <v>0.44444444444444442</v>
      </c>
    </row>
    <row r="39" spans="1:67" ht="15.75" customHeight="1">
      <c r="A39" s="6" t="s">
        <v>17</v>
      </c>
      <c r="B39" s="7">
        <f>SUM(B20:B24,B26:B31,B35,B37)</f>
        <v>816.30000000000007</v>
      </c>
      <c r="C39" s="7">
        <f t="shared" ref="C39:J39" si="28">SUM(C20:C31,C35:C37)</f>
        <v>914.2</v>
      </c>
      <c r="D39" s="7">
        <f t="shared" si="28"/>
        <v>1109.3000000000002</v>
      </c>
      <c r="E39" s="8">
        <f>SUM(B39:D39)</f>
        <v>2839.8</v>
      </c>
      <c r="F39" s="8">
        <f>SUM(F20:F31)</f>
        <v>25.976621525302924</v>
      </c>
      <c r="G39" s="8">
        <f t="shared" si="28"/>
        <v>848.4</v>
      </c>
      <c r="H39" s="8">
        <f t="shared" si="28"/>
        <v>950.6</v>
      </c>
      <c r="I39" s="8">
        <f t="shared" si="28"/>
        <v>900.69999999999993</v>
      </c>
      <c r="J39" s="8">
        <f t="shared" si="28"/>
        <v>798.65000000000009</v>
      </c>
      <c r="K39" s="7">
        <f t="shared" ref="K39:V39" si="29">SUM(K20:K37)</f>
        <v>906.3</v>
      </c>
      <c r="L39" s="7">
        <f t="shared" si="29"/>
        <v>1049</v>
      </c>
      <c r="M39" s="7">
        <f t="shared" si="29"/>
        <v>977.7</v>
      </c>
      <c r="N39" s="7">
        <f t="shared" si="29"/>
        <v>845.4</v>
      </c>
      <c r="O39" s="7">
        <f t="shared" si="29"/>
        <v>966.3</v>
      </c>
      <c r="P39" s="7">
        <f t="shared" si="29"/>
        <v>817.49999999999989</v>
      </c>
      <c r="Q39" s="7">
        <f t="shared" si="29"/>
        <v>881.5</v>
      </c>
      <c r="R39" s="7">
        <f t="shared" si="29"/>
        <v>730</v>
      </c>
      <c r="S39" s="7">
        <f>SUM(S20:S37)</f>
        <v>16383.666357804703</v>
      </c>
      <c r="T39" s="7">
        <f>SUM(T20:T37)</f>
        <v>44.886757144670426</v>
      </c>
      <c r="U39" s="7">
        <f t="shared" si="29"/>
        <v>675</v>
      </c>
      <c r="V39" s="7">
        <f t="shared" si="29"/>
        <v>699</v>
      </c>
      <c r="W39" s="7">
        <f t="shared" ref="W39:AC39" si="30">SUM(W20:W37)</f>
        <v>739.2</v>
      </c>
      <c r="X39" s="7">
        <f t="shared" si="30"/>
        <v>807</v>
      </c>
      <c r="Y39" s="7">
        <f t="shared" si="30"/>
        <v>652</v>
      </c>
      <c r="Z39" s="7">
        <f t="shared" si="30"/>
        <v>834</v>
      </c>
      <c r="AA39" s="7">
        <f t="shared" si="30"/>
        <v>869</v>
      </c>
      <c r="AB39" s="7">
        <f t="shared" si="30"/>
        <v>767</v>
      </c>
      <c r="AC39" s="7">
        <f t="shared" si="30"/>
        <v>678.5</v>
      </c>
      <c r="AD39" s="7">
        <f t="shared" ref="AD39:AR39" si="31">SUM(AD20:AD38)</f>
        <v>789</v>
      </c>
      <c r="AE39" s="7">
        <f t="shared" si="31"/>
        <v>660</v>
      </c>
      <c r="AF39" s="7">
        <f t="shared" si="31"/>
        <v>612.9</v>
      </c>
      <c r="AG39" s="7">
        <f>SUM(U39:AF39)</f>
        <v>8782.6</v>
      </c>
      <c r="AH39" s="7">
        <f>AG39/365</f>
        <v>24.061917808219178</v>
      </c>
      <c r="AI39" s="7">
        <f t="shared" si="31"/>
        <v>627.5</v>
      </c>
      <c r="AJ39" s="7">
        <f t="shared" si="31"/>
        <v>741.9</v>
      </c>
      <c r="AK39" s="7">
        <f t="shared" si="31"/>
        <v>705.6</v>
      </c>
      <c r="AL39" s="7">
        <f t="shared" si="31"/>
        <v>701.3</v>
      </c>
      <c r="AM39" s="7">
        <f t="shared" si="31"/>
        <v>732.2</v>
      </c>
      <c r="AN39" s="7">
        <f t="shared" si="31"/>
        <v>769.06</v>
      </c>
      <c r="AO39" s="7">
        <f t="shared" si="31"/>
        <v>688.3</v>
      </c>
      <c r="AP39" s="7">
        <f t="shared" si="31"/>
        <v>657.9</v>
      </c>
      <c r="AQ39" s="7">
        <f t="shared" si="31"/>
        <v>615.29999999999995</v>
      </c>
      <c r="AR39" s="7">
        <f t="shared" si="31"/>
        <v>642.1</v>
      </c>
      <c r="AS39" s="7">
        <f t="shared" ref="AS39:BH39" si="32">SUM(AS20:AS38)</f>
        <v>567.6</v>
      </c>
      <c r="AT39" s="7">
        <f t="shared" si="32"/>
        <v>544.1</v>
      </c>
      <c r="AU39" s="7">
        <f>SUM(AU20:AU38)</f>
        <v>7992.86</v>
      </c>
      <c r="AV39" s="7">
        <f t="shared" si="25"/>
        <v>21.898246575342466</v>
      </c>
      <c r="AW39" s="7">
        <f t="shared" si="32"/>
        <v>559.20000000000005</v>
      </c>
      <c r="AX39" s="7">
        <f t="shared" si="32"/>
        <v>518.70000000000005</v>
      </c>
      <c r="AY39" s="7">
        <f t="shared" si="32"/>
        <v>507.6</v>
      </c>
      <c r="AZ39" s="7">
        <f t="shared" si="32"/>
        <v>619.4</v>
      </c>
      <c r="BA39" s="7">
        <f t="shared" si="32"/>
        <v>552.5</v>
      </c>
      <c r="BB39" s="7">
        <f t="shared" si="32"/>
        <v>682.2</v>
      </c>
      <c r="BC39" s="7">
        <f t="shared" si="32"/>
        <v>662.69999999999993</v>
      </c>
      <c r="BD39" s="7">
        <f t="shared" si="32"/>
        <v>580.79999999999995</v>
      </c>
      <c r="BE39" s="7">
        <f t="shared" si="32"/>
        <v>663.2</v>
      </c>
      <c r="BF39" s="7">
        <f t="shared" si="32"/>
        <v>679.3</v>
      </c>
      <c r="BG39" s="7">
        <f t="shared" si="32"/>
        <v>574.9</v>
      </c>
      <c r="BH39" s="7">
        <f t="shared" si="32"/>
        <v>589.19999999999993</v>
      </c>
      <c r="BI39" s="26">
        <f t="shared" si="24"/>
        <v>7189.7</v>
      </c>
      <c r="BJ39" s="39">
        <f t="shared" si="12"/>
        <v>19.697808219178082</v>
      </c>
      <c r="BK39" s="39">
        <f>SUM(BK20:BK38)</f>
        <v>550.74</v>
      </c>
      <c r="BL39" s="39">
        <f>SUM(BL20:BL38)</f>
        <v>505.1</v>
      </c>
      <c r="BM39" s="39">
        <f>SUM(BM20:BM38)</f>
        <v>567.4</v>
      </c>
      <c r="BN39" s="75">
        <f>SUM(BK39:BM39)</f>
        <v>1623.2400000000002</v>
      </c>
      <c r="BO39" s="76">
        <f>SUM(BO20:BO38)</f>
        <v>18.035999999999998</v>
      </c>
    </row>
    <row r="40" spans="1:67" ht="15.75" customHeight="1">
      <c r="A40" s="9" t="s">
        <v>39</v>
      </c>
      <c r="B40" s="16">
        <f t="shared" ref="B40:Z40" si="33">SUM(B19,B39)</f>
        <v>91930.7</v>
      </c>
      <c r="C40" s="16">
        <f t="shared" si="33"/>
        <v>102246.09999999999</v>
      </c>
      <c r="D40" s="16">
        <f t="shared" si="33"/>
        <v>103170.3</v>
      </c>
      <c r="E40" s="8">
        <f>SUM(B40:D40)</f>
        <v>297347.09999999998</v>
      </c>
      <c r="F40" s="8">
        <f>SUM(F19,F39)</f>
        <v>3227.1429258731282</v>
      </c>
      <c r="G40" s="17">
        <f t="shared" si="33"/>
        <v>93340.4</v>
      </c>
      <c r="H40" s="16">
        <f t="shared" si="33"/>
        <v>93545.600000000006</v>
      </c>
      <c r="I40" s="16">
        <f t="shared" si="33"/>
        <v>101141.8</v>
      </c>
      <c r="J40" s="17">
        <f t="shared" si="33"/>
        <v>90916.65</v>
      </c>
      <c r="K40" s="17">
        <f t="shared" si="33"/>
        <v>98753.3</v>
      </c>
      <c r="L40" s="17">
        <f t="shared" si="33"/>
        <v>95993</v>
      </c>
      <c r="M40" s="17">
        <f t="shared" si="33"/>
        <v>90849.8</v>
      </c>
      <c r="N40" s="17">
        <f t="shared" si="33"/>
        <v>85654</v>
      </c>
      <c r="O40" s="16">
        <f t="shared" si="33"/>
        <v>95852.900000000009</v>
      </c>
      <c r="P40" s="16">
        <f t="shared" si="33"/>
        <v>88488.8</v>
      </c>
      <c r="Q40" s="16">
        <f t="shared" si="33"/>
        <v>93791.5</v>
      </c>
      <c r="R40" s="16">
        <f t="shared" si="33"/>
        <v>91957</v>
      </c>
      <c r="S40" s="7">
        <f>SUM(S19,S39)</f>
        <v>1356283.2935317175</v>
      </c>
      <c r="T40" s="7">
        <f>SUM(T19,T39)</f>
        <v>3715.8446398129249</v>
      </c>
      <c r="U40" s="16">
        <f t="shared" si="33"/>
        <v>94635.8</v>
      </c>
      <c r="V40" s="16">
        <f t="shared" si="33"/>
        <v>92127</v>
      </c>
      <c r="W40" s="16">
        <f t="shared" si="33"/>
        <v>96871.2</v>
      </c>
      <c r="X40" s="16">
        <f t="shared" si="33"/>
        <v>81638</v>
      </c>
      <c r="Y40" s="16">
        <f t="shared" si="33"/>
        <v>91810</v>
      </c>
      <c r="Z40" s="16">
        <f t="shared" si="33"/>
        <v>83404</v>
      </c>
      <c r="AA40" s="16">
        <v>82886.5</v>
      </c>
      <c r="AB40" s="16">
        <v>79053.600000000006</v>
      </c>
      <c r="AC40" s="16">
        <v>75830.7</v>
      </c>
      <c r="AD40" s="16">
        <v>91564.2</v>
      </c>
      <c r="AE40" s="16">
        <f>SUM(AE19,AE39)</f>
        <v>82323.3</v>
      </c>
      <c r="AF40" s="16">
        <f>SUM(AF19,AF39)</f>
        <v>79175.299999999988</v>
      </c>
      <c r="AG40" s="7">
        <f>SUM(AG19,AG39)</f>
        <v>1179647.7490172721</v>
      </c>
      <c r="AH40" s="7">
        <f>SUM(AH19,AH39)</f>
        <v>3252.126795858102</v>
      </c>
      <c r="AI40" s="16">
        <f t="shared" ref="AI40:AR40" si="34">SUM(AI19,AI39)</f>
        <v>80433.5</v>
      </c>
      <c r="AJ40" s="16">
        <f t="shared" si="34"/>
        <v>81155.199999999997</v>
      </c>
      <c r="AK40" s="16">
        <f t="shared" si="34"/>
        <v>81583.8</v>
      </c>
      <c r="AL40" s="16">
        <f t="shared" si="34"/>
        <v>88487.2</v>
      </c>
      <c r="AM40" s="16">
        <f t="shared" si="34"/>
        <v>75220.800000000003</v>
      </c>
      <c r="AN40" s="16">
        <f t="shared" si="34"/>
        <v>73267.16</v>
      </c>
      <c r="AO40" s="16">
        <f t="shared" si="34"/>
        <v>82610.8</v>
      </c>
      <c r="AP40" s="16">
        <f t="shared" si="34"/>
        <v>68877.799999999988</v>
      </c>
      <c r="AQ40" s="16">
        <f t="shared" si="34"/>
        <v>78762.8</v>
      </c>
      <c r="AR40" s="16">
        <f t="shared" si="34"/>
        <v>82239.3</v>
      </c>
      <c r="AS40" s="16">
        <f t="shared" ref="AS40:BH40" si="35">SUM(AS19,AS39)</f>
        <v>78935.900000000009</v>
      </c>
      <c r="AT40" s="16">
        <f t="shared" si="35"/>
        <v>79457.700000000012</v>
      </c>
      <c r="AU40" s="7">
        <f>SUM(AU19,AU39)</f>
        <v>951013.96</v>
      </c>
      <c r="AV40" s="7">
        <f>SUM(AV19,AV39)</f>
        <v>2605.5176986301371</v>
      </c>
      <c r="AW40" s="16">
        <f t="shared" si="35"/>
        <v>81734.899999999994</v>
      </c>
      <c r="AX40" s="16">
        <f t="shared" si="35"/>
        <v>80643.199999999997</v>
      </c>
      <c r="AY40" s="16">
        <f t="shared" si="35"/>
        <v>81864.400000000009</v>
      </c>
      <c r="AZ40" s="16">
        <f t="shared" si="35"/>
        <v>77737.7</v>
      </c>
      <c r="BA40" s="16">
        <f t="shared" si="35"/>
        <v>78809.2</v>
      </c>
      <c r="BB40" s="16">
        <f t="shared" si="35"/>
        <v>81014.099999999991</v>
      </c>
      <c r="BC40" s="16">
        <f t="shared" si="35"/>
        <v>78781.5</v>
      </c>
      <c r="BD40" s="16">
        <f t="shared" si="35"/>
        <v>68811.500000000015</v>
      </c>
      <c r="BE40" s="16">
        <f t="shared" si="35"/>
        <v>79521.599999999991</v>
      </c>
      <c r="BF40" s="16">
        <f t="shared" si="35"/>
        <v>81862.600000000006</v>
      </c>
      <c r="BG40" s="16">
        <f t="shared" si="35"/>
        <v>74907.599999999991</v>
      </c>
      <c r="BH40" s="16">
        <f t="shared" si="35"/>
        <v>80311.199999999997</v>
      </c>
      <c r="BI40" s="26">
        <f>SUM(BI19,BI39)</f>
        <v>945999.5</v>
      </c>
      <c r="BJ40" s="39">
        <f>SUM(BJ19,BJ39)</f>
        <v>2591.7794520547945</v>
      </c>
      <c r="BK40" s="31">
        <f>SUM(BK19,BK39)</f>
        <v>74918.840000000011</v>
      </c>
      <c r="BL40" s="31">
        <f>SUM(BL19,BL39)</f>
        <v>71176</v>
      </c>
      <c r="BM40" s="31">
        <f>SUM(BM19,BM39)</f>
        <v>78436.2</v>
      </c>
      <c r="BN40" s="27">
        <f>SUM(BK40:BM40)</f>
        <v>224531.04000000004</v>
      </c>
      <c r="BO40" s="40">
        <f>SUM(BO19,BO39)</f>
        <v>2494.7893333333336</v>
      </c>
    </row>
    <row r="41" spans="1:67">
      <c r="F41" s="50"/>
      <c r="AA41" s="10"/>
      <c r="BI41" s="23"/>
    </row>
    <row r="42" spans="1:67">
      <c r="S42" s="48">
        <v>1</v>
      </c>
      <c r="AF42" s="7"/>
      <c r="BI42" s="23"/>
    </row>
    <row r="43" spans="1:67">
      <c r="BI43" s="23"/>
    </row>
    <row r="44" spans="1:67">
      <c r="BI44" s="23"/>
    </row>
    <row r="45" spans="1:67">
      <c r="BI45" s="23"/>
    </row>
    <row r="46" spans="1:67">
      <c r="BI46" s="23"/>
    </row>
    <row r="47" spans="1:67">
      <c r="BI47" s="23"/>
    </row>
    <row r="48" spans="1:67">
      <c r="BI48" s="23"/>
    </row>
    <row r="49" spans="61:61">
      <c r="BI49" s="23"/>
    </row>
    <row r="50" spans="61:61">
      <c r="BI50" s="23"/>
    </row>
    <row r="51" spans="61:61">
      <c r="BI51" s="23"/>
    </row>
    <row r="52" spans="61:61">
      <c r="BI52" s="52"/>
    </row>
  </sheetData>
  <mergeCells count="7">
    <mergeCell ref="BK35:BM35"/>
    <mergeCell ref="AK13:AN13"/>
    <mergeCell ref="AE35:AI35"/>
    <mergeCell ref="B33:J33"/>
    <mergeCell ref="B34:J34"/>
    <mergeCell ref="B32:J32"/>
    <mergeCell ref="AE16:AF1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2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workbookViewId="0">
      <pane xSplit="1" topLeftCell="B1" activePane="topRight" state="frozen"/>
      <selection pane="topRight" activeCell="G19" sqref="G19"/>
    </sheetView>
  </sheetViews>
  <sheetFormatPr defaultColWidth="9.140625" defaultRowHeight="15.75"/>
  <cols>
    <col min="1" max="1" width="29.140625" style="11" customWidth="1"/>
    <col min="2" max="2" width="13.7109375" style="1" customWidth="1"/>
    <col min="3" max="3" width="11.140625" style="1" customWidth="1"/>
    <col min="4" max="4" width="10.85546875" style="1" customWidth="1"/>
    <col min="5" max="5" width="10.85546875" style="48" customWidth="1"/>
    <col min="6" max="6" width="11.7109375" style="48" customWidth="1"/>
    <col min="7" max="16384" width="9.140625" style="1"/>
  </cols>
  <sheetData>
    <row r="1" spans="1:6" ht="47.25">
      <c r="A1" s="12" t="s">
        <v>46</v>
      </c>
      <c r="B1" s="13">
        <v>40452</v>
      </c>
      <c r="C1" s="13">
        <v>40483</v>
      </c>
      <c r="D1" s="13">
        <v>40513</v>
      </c>
      <c r="E1" s="13" t="s">
        <v>44</v>
      </c>
      <c r="F1" s="13" t="s">
        <v>45</v>
      </c>
    </row>
    <row r="2" spans="1:6" ht="15.75" customHeight="1">
      <c r="A2" s="2" t="s">
        <v>0</v>
      </c>
      <c r="B2" s="3">
        <v>20720</v>
      </c>
      <c r="C2" s="3">
        <v>23521</v>
      </c>
      <c r="D2" s="3">
        <v>22307</v>
      </c>
      <c r="E2" s="7">
        <f t="shared" ref="E2:E24" si="0">SUM(B2:D2)</f>
        <v>66548</v>
      </c>
      <c r="F2" s="7">
        <f>E2/92</f>
        <v>723.3478260869565</v>
      </c>
    </row>
    <row r="3" spans="1:6" ht="15.75" customHeight="1">
      <c r="A3" s="2" t="s">
        <v>1</v>
      </c>
      <c r="B3" s="3">
        <v>30751</v>
      </c>
      <c r="C3" s="3">
        <v>33033</v>
      </c>
      <c r="D3" s="3">
        <v>32484</v>
      </c>
      <c r="E3" s="7">
        <f t="shared" si="0"/>
        <v>96268</v>
      </c>
      <c r="F3" s="7">
        <f>E3/92</f>
        <v>1046.391304347826</v>
      </c>
    </row>
    <row r="4" spans="1:6" ht="15.75" customHeight="1">
      <c r="A4" s="2" t="s">
        <v>2</v>
      </c>
      <c r="B4" s="3">
        <v>4640</v>
      </c>
      <c r="C4" s="3">
        <v>6913</v>
      </c>
      <c r="D4" s="3">
        <v>7381</v>
      </c>
      <c r="E4" s="7">
        <f t="shared" si="0"/>
        <v>18934</v>
      </c>
      <c r="F4" s="7">
        <f t="shared" ref="F4:F18" si="1">E4/92</f>
        <v>205.80434782608697</v>
      </c>
    </row>
    <row r="5" spans="1:6" ht="15.75" customHeight="1">
      <c r="A5" s="2" t="s">
        <v>3</v>
      </c>
      <c r="B5" s="3">
        <v>5304</v>
      </c>
      <c r="C5" s="3">
        <v>6748</v>
      </c>
      <c r="D5" s="3">
        <v>5985</v>
      </c>
      <c r="E5" s="7">
        <f t="shared" si="0"/>
        <v>18037</v>
      </c>
      <c r="F5" s="7">
        <f t="shared" si="1"/>
        <v>196.05434782608697</v>
      </c>
    </row>
    <row r="6" spans="1:6" ht="15.75" customHeight="1">
      <c r="A6" s="2" t="s">
        <v>4</v>
      </c>
      <c r="B6" s="3">
        <v>570.4</v>
      </c>
      <c r="C6" s="3">
        <v>925.7</v>
      </c>
      <c r="D6" s="3">
        <v>1103</v>
      </c>
      <c r="E6" s="7">
        <f t="shared" si="0"/>
        <v>2599.1</v>
      </c>
      <c r="F6" s="7">
        <f t="shared" si="1"/>
        <v>28.251086956521739</v>
      </c>
    </row>
    <row r="7" spans="1:6" ht="15.75" customHeight="1">
      <c r="A7" s="2" t="s">
        <v>5</v>
      </c>
      <c r="B7" s="3">
        <v>1710</v>
      </c>
      <c r="C7" s="3">
        <v>2232</v>
      </c>
      <c r="D7" s="3">
        <v>2160</v>
      </c>
      <c r="E7" s="7">
        <f t="shared" si="0"/>
        <v>6102</v>
      </c>
      <c r="F7" s="7">
        <f t="shared" si="1"/>
        <v>66.326086956521735</v>
      </c>
    </row>
    <row r="8" spans="1:6" ht="15.75" customHeight="1">
      <c r="A8" s="2" t="s">
        <v>6</v>
      </c>
      <c r="B8" s="3">
        <v>3007</v>
      </c>
      <c r="C8" s="3">
        <v>2918</v>
      </c>
      <c r="D8" s="3">
        <v>3846</v>
      </c>
      <c r="E8" s="7">
        <f t="shared" si="0"/>
        <v>9771</v>
      </c>
      <c r="F8" s="7">
        <f t="shared" si="1"/>
        <v>106.20652173913044</v>
      </c>
    </row>
    <row r="9" spans="1:6" ht="15.75" customHeight="1">
      <c r="A9" s="2" t="s">
        <v>7</v>
      </c>
      <c r="B9" s="3">
        <v>1280</v>
      </c>
      <c r="C9" s="3">
        <v>1100</v>
      </c>
      <c r="D9" s="3">
        <v>1170</v>
      </c>
      <c r="E9" s="7">
        <f t="shared" si="0"/>
        <v>3550</v>
      </c>
      <c r="F9" s="7">
        <f t="shared" si="1"/>
        <v>38.586956521739133</v>
      </c>
    </row>
    <row r="10" spans="1:6" ht="15.75" customHeight="1">
      <c r="A10" s="2" t="s">
        <v>8</v>
      </c>
      <c r="B10" s="3">
        <v>4346</v>
      </c>
      <c r="C10" s="3">
        <v>4082</v>
      </c>
      <c r="D10" s="3">
        <v>4560</v>
      </c>
      <c r="E10" s="7">
        <f t="shared" si="0"/>
        <v>12988</v>
      </c>
      <c r="F10" s="7">
        <f t="shared" si="1"/>
        <v>141.17391304347825</v>
      </c>
    </row>
    <row r="11" spans="1:6" ht="15.75" customHeight="1">
      <c r="A11" s="2" t="s">
        <v>9</v>
      </c>
      <c r="B11" s="3">
        <v>2810</v>
      </c>
      <c r="C11" s="3">
        <v>3060</v>
      </c>
      <c r="D11" s="3">
        <v>3910</v>
      </c>
      <c r="E11" s="7">
        <f t="shared" si="0"/>
        <v>9780</v>
      </c>
      <c r="F11" s="7">
        <f t="shared" si="1"/>
        <v>106.30434782608695</v>
      </c>
    </row>
    <row r="12" spans="1:6" ht="15.75" customHeight="1">
      <c r="A12" s="2" t="s">
        <v>10</v>
      </c>
      <c r="B12" s="3">
        <v>3301</v>
      </c>
      <c r="C12" s="3">
        <v>3123</v>
      </c>
      <c r="D12" s="3">
        <v>3590</v>
      </c>
      <c r="E12" s="7">
        <f t="shared" si="0"/>
        <v>10014</v>
      </c>
      <c r="F12" s="7">
        <f t="shared" si="1"/>
        <v>108.84782608695652</v>
      </c>
    </row>
    <row r="13" spans="1:6" ht="25.7" customHeight="1">
      <c r="A13" s="2" t="s">
        <v>11</v>
      </c>
      <c r="B13" s="3">
        <v>37</v>
      </c>
      <c r="C13" s="3">
        <v>42.2</v>
      </c>
      <c r="D13" s="3">
        <v>41</v>
      </c>
      <c r="E13" s="7">
        <f t="shared" si="0"/>
        <v>120.2</v>
      </c>
      <c r="F13" s="7">
        <f t="shared" si="1"/>
        <v>1.3065217391304349</v>
      </c>
    </row>
    <row r="14" spans="1:6" ht="15.75" customHeight="1">
      <c r="A14" s="2" t="s">
        <v>12</v>
      </c>
      <c r="B14" s="3">
        <v>3615</v>
      </c>
      <c r="C14" s="3">
        <v>3220</v>
      </c>
      <c r="D14" s="3">
        <v>4163</v>
      </c>
      <c r="E14" s="7">
        <f t="shared" si="0"/>
        <v>10998</v>
      </c>
      <c r="F14" s="7">
        <f t="shared" si="1"/>
        <v>119.54347826086956</v>
      </c>
    </row>
    <row r="15" spans="1:6" ht="15.75" customHeight="1">
      <c r="A15" s="2" t="s">
        <v>13</v>
      </c>
      <c r="B15" s="3">
        <v>4179</v>
      </c>
      <c r="C15" s="3">
        <v>5408</v>
      </c>
      <c r="D15" s="3">
        <v>4474</v>
      </c>
      <c r="E15" s="7">
        <f t="shared" si="0"/>
        <v>14061</v>
      </c>
      <c r="F15" s="7">
        <f t="shared" si="1"/>
        <v>152.83695652173913</v>
      </c>
    </row>
    <row r="16" spans="1:6" ht="15.75" customHeight="1">
      <c r="A16" s="2" t="s">
        <v>14</v>
      </c>
      <c r="B16" s="3">
        <v>1709</v>
      </c>
      <c r="C16" s="3">
        <v>1980</v>
      </c>
      <c r="D16" s="3">
        <v>1631</v>
      </c>
      <c r="E16" s="7">
        <f t="shared" si="0"/>
        <v>5320</v>
      </c>
      <c r="F16" s="7">
        <f t="shared" si="1"/>
        <v>57.826086956521742</v>
      </c>
    </row>
    <row r="17" spans="1:6" ht="15.75" customHeight="1">
      <c r="A17" s="2" t="s">
        <v>15</v>
      </c>
      <c r="B17" s="3">
        <v>1941</v>
      </c>
      <c r="C17" s="3">
        <v>1959</v>
      </c>
      <c r="D17" s="3">
        <v>1797</v>
      </c>
      <c r="E17" s="7">
        <f t="shared" si="0"/>
        <v>5697</v>
      </c>
      <c r="F17" s="7">
        <f t="shared" si="1"/>
        <v>61.923913043478258</v>
      </c>
    </row>
    <row r="18" spans="1:6" ht="15.75" customHeight="1">
      <c r="A18" s="2" t="s">
        <v>16</v>
      </c>
      <c r="B18" s="3">
        <v>1194</v>
      </c>
      <c r="C18" s="3">
        <v>1067</v>
      </c>
      <c r="D18" s="3">
        <v>1459</v>
      </c>
      <c r="E18" s="7">
        <f t="shared" si="0"/>
        <v>3720</v>
      </c>
      <c r="F18" s="7">
        <f t="shared" si="1"/>
        <v>40.434782608695649</v>
      </c>
    </row>
    <row r="19" spans="1:6" ht="15.75" customHeight="1">
      <c r="A19" s="6" t="s">
        <v>38</v>
      </c>
      <c r="B19" s="7">
        <f>SUM(B2:B18)</f>
        <v>91114.4</v>
      </c>
      <c r="C19" s="7">
        <f>SUM(C2:C18)</f>
        <v>101331.9</v>
      </c>
      <c r="D19" s="7">
        <f>SUM(D2:D18)</f>
        <v>102061</v>
      </c>
      <c r="E19" s="7">
        <f t="shared" si="0"/>
        <v>294507.3</v>
      </c>
      <c r="F19" s="7">
        <f>SUM(F2:F18)</f>
        <v>3201.1663043478252</v>
      </c>
    </row>
    <row r="20" spans="1:6" ht="15.75" customHeight="1">
      <c r="A20" s="2" t="s">
        <v>18</v>
      </c>
      <c r="B20" s="3">
        <v>57</v>
      </c>
      <c r="C20" s="3">
        <v>80</v>
      </c>
      <c r="D20" s="3">
        <v>103</v>
      </c>
      <c r="E20" s="7">
        <f t="shared" si="0"/>
        <v>240</v>
      </c>
      <c r="F20" s="7">
        <f>E20/92</f>
        <v>2.6086956521739131</v>
      </c>
    </row>
    <row r="21" spans="1:6" ht="15.75" customHeight="1">
      <c r="A21" s="2" t="s">
        <v>19</v>
      </c>
      <c r="B21" s="3">
        <v>101</v>
      </c>
      <c r="C21" s="3">
        <v>109</v>
      </c>
      <c r="D21" s="3">
        <v>153</v>
      </c>
      <c r="E21" s="7">
        <f t="shared" si="0"/>
        <v>363</v>
      </c>
      <c r="F21" s="7">
        <f t="shared" ref="F21:F31" si="2">E21/92</f>
        <v>3.9456521739130435</v>
      </c>
    </row>
    <row r="22" spans="1:6" ht="15.75" customHeight="1">
      <c r="A22" s="2" t="s">
        <v>20</v>
      </c>
      <c r="B22" s="3">
        <v>81.2</v>
      </c>
      <c r="C22" s="3">
        <v>112</v>
      </c>
      <c r="D22" s="3">
        <v>62.6</v>
      </c>
      <c r="E22" s="7">
        <f t="shared" si="0"/>
        <v>255.79999999999998</v>
      </c>
      <c r="F22" s="7">
        <f t="shared" si="2"/>
        <v>2.7804347826086953</v>
      </c>
    </row>
    <row r="23" spans="1:6" ht="15.75" customHeight="1">
      <c r="A23" s="2" t="s">
        <v>21</v>
      </c>
      <c r="B23" s="3">
        <v>96</v>
      </c>
      <c r="C23" s="3">
        <v>68</v>
      </c>
      <c r="D23" s="3">
        <v>73</v>
      </c>
      <c r="E23" s="7">
        <f t="shared" si="0"/>
        <v>237</v>
      </c>
      <c r="F23" s="7">
        <f t="shared" si="2"/>
        <v>2.5760869565217392</v>
      </c>
    </row>
    <row r="24" spans="1:6" ht="15.75" customHeight="1">
      <c r="A24" s="2" t="s">
        <v>22</v>
      </c>
      <c r="B24" s="3">
        <v>64</v>
      </c>
      <c r="C24" s="3">
        <v>57</v>
      </c>
      <c r="D24" s="3">
        <v>56</v>
      </c>
      <c r="E24" s="7">
        <f t="shared" si="0"/>
        <v>177</v>
      </c>
      <c r="F24" s="7">
        <f t="shared" si="2"/>
        <v>1.923913043478261</v>
      </c>
    </row>
    <row r="25" spans="1:6" ht="15.75" customHeight="1">
      <c r="A25" s="2" t="s">
        <v>23</v>
      </c>
      <c r="B25" s="18" t="s">
        <v>36</v>
      </c>
      <c r="C25" s="3">
        <v>48</v>
      </c>
      <c r="D25" s="3">
        <v>80</v>
      </c>
      <c r="E25" s="7">
        <f>SUM(C25:D25)</f>
        <v>128</v>
      </c>
      <c r="F25" s="7">
        <f>E25/61</f>
        <v>2.098360655737705</v>
      </c>
    </row>
    <row r="26" spans="1:6" ht="15.75" customHeight="1">
      <c r="A26" s="2" t="s">
        <v>24</v>
      </c>
      <c r="B26" s="3">
        <v>38</v>
      </c>
      <c r="C26" s="3">
        <v>51</v>
      </c>
      <c r="D26" s="3">
        <v>70</v>
      </c>
      <c r="E26" s="7">
        <f t="shared" ref="E26:E31" si="3">SUM(B26:D26)</f>
        <v>159</v>
      </c>
      <c r="F26" s="7">
        <f t="shared" si="2"/>
        <v>1.7282608695652173</v>
      </c>
    </row>
    <row r="27" spans="1:6" ht="15.75" customHeight="1">
      <c r="A27" s="2" t="s">
        <v>25</v>
      </c>
      <c r="B27" s="3">
        <v>35</v>
      </c>
      <c r="C27" s="3">
        <v>36</v>
      </c>
      <c r="D27" s="3">
        <v>54</v>
      </c>
      <c r="E27" s="7">
        <f t="shared" si="3"/>
        <v>125</v>
      </c>
      <c r="F27" s="7">
        <f t="shared" si="2"/>
        <v>1.3586956521739131</v>
      </c>
    </row>
    <row r="28" spans="1:6" ht="15.75" customHeight="1">
      <c r="A28" s="2" t="s">
        <v>26</v>
      </c>
      <c r="B28" s="3">
        <v>36</v>
      </c>
      <c r="C28" s="3">
        <v>36</v>
      </c>
      <c r="D28" s="3">
        <v>51</v>
      </c>
      <c r="E28" s="7">
        <f t="shared" si="3"/>
        <v>123</v>
      </c>
      <c r="F28" s="7">
        <f t="shared" si="2"/>
        <v>1.3369565217391304</v>
      </c>
    </row>
    <row r="29" spans="1:6" ht="15.75" customHeight="1">
      <c r="A29" s="2" t="s">
        <v>27</v>
      </c>
      <c r="B29" s="3">
        <v>54</v>
      </c>
      <c r="C29" s="3">
        <v>45</v>
      </c>
      <c r="D29" s="3">
        <v>50</v>
      </c>
      <c r="E29" s="7">
        <f t="shared" si="3"/>
        <v>149</v>
      </c>
      <c r="F29" s="7">
        <f t="shared" si="2"/>
        <v>1.6195652173913044</v>
      </c>
    </row>
    <row r="30" spans="1:6" ht="15.75" customHeight="1">
      <c r="A30" s="2" t="s">
        <v>28</v>
      </c>
      <c r="B30" s="3">
        <v>78.099999999999994</v>
      </c>
      <c r="C30" s="3">
        <v>53.2</v>
      </c>
      <c r="D30" s="3">
        <v>90.7</v>
      </c>
      <c r="E30" s="7">
        <f t="shared" si="3"/>
        <v>222</v>
      </c>
      <c r="F30" s="7">
        <f t="shared" si="2"/>
        <v>2.4130434782608696</v>
      </c>
    </row>
    <row r="31" spans="1:6" ht="15.75" customHeight="1">
      <c r="A31" s="2" t="s">
        <v>29</v>
      </c>
      <c r="B31" s="3">
        <v>26</v>
      </c>
      <c r="C31" s="3">
        <v>67</v>
      </c>
      <c r="D31" s="3">
        <v>53</v>
      </c>
      <c r="E31" s="7">
        <f t="shared" si="3"/>
        <v>146</v>
      </c>
      <c r="F31" s="7">
        <f t="shared" si="2"/>
        <v>1.5869565217391304</v>
      </c>
    </row>
    <row r="32" spans="1:6" ht="15.75" customHeight="1">
      <c r="A32" s="2" t="s">
        <v>30</v>
      </c>
      <c r="B32" s="137" t="s">
        <v>36</v>
      </c>
      <c r="C32" s="137"/>
      <c r="D32" s="137"/>
      <c r="E32" s="137"/>
      <c r="F32" s="137"/>
    </row>
    <row r="33" spans="1:6" ht="15.75" customHeight="1">
      <c r="A33" s="2" t="s">
        <v>31</v>
      </c>
      <c r="B33" s="137" t="s">
        <v>36</v>
      </c>
      <c r="C33" s="138"/>
      <c r="D33" s="138"/>
      <c r="E33" s="138"/>
      <c r="F33" s="138"/>
    </row>
    <row r="34" spans="1:6" ht="15.75" customHeight="1">
      <c r="A34" s="2" t="s">
        <v>32</v>
      </c>
      <c r="B34" s="137" t="s">
        <v>36</v>
      </c>
      <c r="C34" s="138"/>
      <c r="D34" s="138"/>
      <c r="E34" s="138"/>
      <c r="F34" s="138"/>
    </row>
    <row r="35" spans="1:6" ht="15.75" customHeight="1">
      <c r="A35" s="2" t="s">
        <v>33</v>
      </c>
      <c r="B35" s="3">
        <v>80</v>
      </c>
      <c r="C35" s="3">
        <v>22</v>
      </c>
      <c r="D35" s="3">
        <v>45</v>
      </c>
      <c r="E35" s="7">
        <f>SUM(B35:D35)</f>
        <v>147</v>
      </c>
      <c r="F35" s="7">
        <f>E35/92</f>
        <v>1.5978260869565217</v>
      </c>
    </row>
    <row r="36" spans="1:6" ht="15.75" customHeight="1">
      <c r="A36" s="2" t="s">
        <v>34</v>
      </c>
      <c r="B36" s="18" t="s">
        <v>37</v>
      </c>
      <c r="C36" s="3">
        <v>60</v>
      </c>
      <c r="D36" s="3">
        <v>20</v>
      </c>
      <c r="E36" s="7">
        <f>SUM(C36:D36)</f>
        <v>80</v>
      </c>
      <c r="F36" s="7">
        <f>E36/61</f>
        <v>1.3114754098360655</v>
      </c>
    </row>
    <row r="37" spans="1:6" ht="15.75" customHeight="1">
      <c r="A37" s="2" t="s">
        <v>35</v>
      </c>
      <c r="B37" s="3">
        <v>70</v>
      </c>
      <c r="C37" s="3">
        <v>70</v>
      </c>
      <c r="D37" s="3">
        <v>148</v>
      </c>
      <c r="E37" s="7">
        <f>SUM(B37:D37)</f>
        <v>288</v>
      </c>
      <c r="F37" s="7">
        <f>E37/92</f>
        <v>3.1304347826086958</v>
      </c>
    </row>
    <row r="38" spans="1:6" ht="15.75" customHeight="1">
      <c r="A38" s="2" t="s">
        <v>41</v>
      </c>
      <c r="B38" s="15"/>
      <c r="C38" s="15"/>
      <c r="D38" s="15"/>
      <c r="E38" s="47"/>
      <c r="F38" s="47"/>
    </row>
    <row r="39" spans="1:6" ht="15.75" customHeight="1">
      <c r="A39" s="6" t="s">
        <v>17</v>
      </c>
      <c r="B39" s="7">
        <f>SUM(B20:B24,B26:B31,B35,B37)</f>
        <v>816.30000000000007</v>
      </c>
      <c r="C39" s="7">
        <f>SUM(C20:C31,C35:C37)</f>
        <v>914.2</v>
      </c>
      <c r="D39" s="7">
        <f>SUM(D20:D31,D35:D37)</f>
        <v>1109.3000000000002</v>
      </c>
      <c r="E39" s="7">
        <f>SUM(B39:D39)</f>
        <v>2839.8</v>
      </c>
      <c r="F39" s="7">
        <f>SUM(F20:F31)</f>
        <v>25.976621525302924</v>
      </c>
    </row>
    <row r="40" spans="1:6" s="30" customFormat="1" ht="15.75" customHeight="1">
      <c r="A40" s="57" t="s">
        <v>39</v>
      </c>
      <c r="B40" s="28">
        <f>SUM(B19,B39)</f>
        <v>91930.7</v>
      </c>
      <c r="C40" s="28">
        <f>SUM(C19,C39)</f>
        <v>102246.09999999999</v>
      </c>
      <c r="D40" s="28">
        <f>SUM(D19,D39)</f>
        <v>103170.3</v>
      </c>
      <c r="E40" s="28">
        <f>SUM(B40:D40)</f>
        <v>297347.09999999998</v>
      </c>
      <c r="F40" s="28">
        <f>SUM(F19,F39)</f>
        <v>3227.1429258731282</v>
      </c>
    </row>
    <row r="41" spans="1:6">
      <c r="F41" s="50"/>
    </row>
  </sheetData>
  <mergeCells count="3">
    <mergeCell ref="B32:F32"/>
    <mergeCell ref="B33:F33"/>
    <mergeCell ref="B34:F3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SheetLayoutView="100" workbookViewId="0">
      <pane xSplit="1" topLeftCell="B1" activePane="topRight" state="frozen"/>
      <selection pane="topRight" activeCell="E13" sqref="E13"/>
    </sheetView>
  </sheetViews>
  <sheetFormatPr defaultColWidth="9.140625" defaultRowHeight="15"/>
  <cols>
    <col min="1" max="1" width="29.140625" style="73" customWidth="1"/>
    <col min="2" max="3" width="10.140625" style="61" bestFit="1" customWidth="1"/>
    <col min="4" max="4" width="11.5703125" style="61" customWidth="1"/>
    <col min="5" max="9" width="10.140625" style="61" bestFit="1" customWidth="1"/>
    <col min="10" max="13" width="11.85546875" style="61" customWidth="1"/>
    <col min="14" max="14" width="14.42578125" style="74" customWidth="1"/>
    <col min="15" max="15" width="11.85546875" style="74" customWidth="1"/>
    <col min="16" max="16384" width="9.140625" style="61"/>
  </cols>
  <sheetData>
    <row r="1" spans="1:15" ht="45">
      <c r="A1" s="58" t="s">
        <v>46</v>
      </c>
      <c r="B1" s="60">
        <v>40544</v>
      </c>
      <c r="C1" s="60">
        <v>40575</v>
      </c>
      <c r="D1" s="60">
        <v>40603</v>
      </c>
      <c r="E1" s="59">
        <v>40634</v>
      </c>
      <c r="F1" s="59">
        <v>40664</v>
      </c>
      <c r="G1" s="59">
        <v>40695</v>
      </c>
      <c r="H1" s="59">
        <v>40725</v>
      </c>
      <c r="I1" s="59">
        <v>40756</v>
      </c>
      <c r="J1" s="59">
        <v>40787</v>
      </c>
      <c r="K1" s="59">
        <v>40817</v>
      </c>
      <c r="L1" s="59">
        <v>40848</v>
      </c>
      <c r="M1" s="59">
        <v>40878</v>
      </c>
      <c r="N1" s="59" t="s">
        <v>44</v>
      </c>
      <c r="O1" s="59" t="s">
        <v>45</v>
      </c>
    </row>
    <row r="2" spans="1:15" ht="15.75" customHeight="1">
      <c r="A2" s="62" t="s">
        <v>0</v>
      </c>
      <c r="B2" s="65">
        <v>22023</v>
      </c>
      <c r="C2" s="63">
        <v>20728</v>
      </c>
      <c r="D2" s="65">
        <v>23276</v>
      </c>
      <c r="E2" s="63">
        <v>20880</v>
      </c>
      <c r="F2" s="65">
        <v>24365</v>
      </c>
      <c r="G2" s="63">
        <v>22547</v>
      </c>
      <c r="H2" s="63">
        <v>21551</v>
      </c>
      <c r="I2" s="63">
        <v>20851</v>
      </c>
      <c r="J2" s="63">
        <v>22508</v>
      </c>
      <c r="K2" s="63">
        <v>20749</v>
      </c>
      <c r="L2" s="63">
        <v>22663</v>
      </c>
      <c r="M2" s="63">
        <v>21813</v>
      </c>
      <c r="N2" s="66">
        <f t="shared" ref="N2:N12" si="0">SUM(B2:M2)</f>
        <v>263954</v>
      </c>
      <c r="O2" s="66">
        <f t="shared" ref="O2:O18" si="1">N2/365</f>
        <v>723.16164383561647</v>
      </c>
    </row>
    <row r="3" spans="1:15" ht="15.75" customHeight="1">
      <c r="A3" s="62" t="s">
        <v>1</v>
      </c>
      <c r="B3" s="65">
        <v>27205</v>
      </c>
      <c r="C3" s="63">
        <v>29879</v>
      </c>
      <c r="D3" s="65">
        <v>30291</v>
      </c>
      <c r="E3" s="63">
        <v>29579</v>
      </c>
      <c r="F3" s="65">
        <v>30054</v>
      </c>
      <c r="G3" s="63">
        <v>25842</v>
      </c>
      <c r="H3" s="63">
        <v>27184</v>
      </c>
      <c r="I3" s="63">
        <v>25203</v>
      </c>
      <c r="J3" s="63">
        <v>31675</v>
      </c>
      <c r="K3" s="63">
        <v>28675</v>
      </c>
      <c r="L3" s="63">
        <v>29171</v>
      </c>
      <c r="M3" s="63">
        <v>29184</v>
      </c>
      <c r="N3" s="66">
        <f t="shared" si="0"/>
        <v>343942</v>
      </c>
      <c r="O3" s="66">
        <f t="shared" si="1"/>
        <v>942.30684931506846</v>
      </c>
    </row>
    <row r="4" spans="1:15" ht="15.75" customHeight="1">
      <c r="A4" s="62" t="s">
        <v>2</v>
      </c>
      <c r="B4" s="65">
        <v>7391</v>
      </c>
      <c r="C4" s="63">
        <v>6832</v>
      </c>
      <c r="D4" s="65">
        <v>7044</v>
      </c>
      <c r="E4" s="63">
        <v>6840</v>
      </c>
      <c r="F4" s="65">
        <v>7430</v>
      </c>
      <c r="G4" s="63">
        <v>8290</v>
      </c>
      <c r="H4" s="63">
        <v>8760</v>
      </c>
      <c r="I4" s="63">
        <v>5727</v>
      </c>
      <c r="J4" s="63">
        <v>4020</v>
      </c>
      <c r="K4" s="63">
        <v>4730</v>
      </c>
      <c r="L4" s="63">
        <v>6275</v>
      </c>
      <c r="M4" s="63">
        <v>5805</v>
      </c>
      <c r="N4" s="66">
        <f t="shared" si="0"/>
        <v>79144</v>
      </c>
      <c r="O4" s="66">
        <f t="shared" si="1"/>
        <v>216.83287671232875</v>
      </c>
    </row>
    <row r="5" spans="1:15" ht="15.75" customHeight="1">
      <c r="A5" s="62" t="s">
        <v>3</v>
      </c>
      <c r="B5" s="67">
        <v>5313</v>
      </c>
      <c r="C5" s="63">
        <v>5745</v>
      </c>
      <c r="D5" s="65">
        <v>7648</v>
      </c>
      <c r="E5" s="63">
        <v>5538</v>
      </c>
      <c r="F5" s="65">
        <v>6804</v>
      </c>
      <c r="G5" s="63">
        <v>6018</v>
      </c>
      <c r="H5" s="63">
        <v>5730</v>
      </c>
      <c r="I5" s="63">
        <v>5460</v>
      </c>
      <c r="J5" s="63">
        <v>5845</v>
      </c>
      <c r="K5" s="63">
        <v>5100</v>
      </c>
      <c r="L5" s="63">
        <v>6297</v>
      </c>
      <c r="M5" s="63">
        <v>5741</v>
      </c>
      <c r="N5" s="66">
        <f t="shared" si="0"/>
        <v>71239</v>
      </c>
      <c r="O5" s="66">
        <f t="shared" si="1"/>
        <v>195.17534246575343</v>
      </c>
    </row>
    <row r="6" spans="1:15" ht="15.75" customHeight="1">
      <c r="A6" s="62" t="s">
        <v>4</v>
      </c>
      <c r="B6" s="65">
        <v>822</v>
      </c>
      <c r="C6" s="63">
        <v>1076</v>
      </c>
      <c r="D6" s="65">
        <v>1305</v>
      </c>
      <c r="E6" s="63">
        <v>708</v>
      </c>
      <c r="F6" s="65">
        <v>769</v>
      </c>
      <c r="G6" s="63">
        <v>1006</v>
      </c>
      <c r="H6" s="63">
        <v>912.6</v>
      </c>
      <c r="I6" s="63">
        <v>1204.5999999999999</v>
      </c>
      <c r="J6" s="63">
        <v>958.6</v>
      </c>
      <c r="K6" s="63">
        <v>1195.3</v>
      </c>
      <c r="L6" s="63">
        <v>885</v>
      </c>
      <c r="M6" s="63">
        <v>921</v>
      </c>
      <c r="N6" s="66">
        <f t="shared" si="0"/>
        <v>11763.1</v>
      </c>
      <c r="O6" s="66">
        <f t="shared" si="1"/>
        <v>32.227671232876716</v>
      </c>
    </row>
    <row r="7" spans="1:15" ht="15.75" customHeight="1">
      <c r="A7" s="62" t="s">
        <v>5</v>
      </c>
      <c r="B7" s="65">
        <v>1724</v>
      </c>
      <c r="C7" s="63">
        <v>1580</v>
      </c>
      <c r="D7" s="65">
        <v>1655</v>
      </c>
      <c r="E7" s="63">
        <v>1475</v>
      </c>
      <c r="F7" s="65">
        <v>1710</v>
      </c>
      <c r="G7" s="63">
        <v>1630</v>
      </c>
      <c r="H7" s="63">
        <v>1540</v>
      </c>
      <c r="I7" s="63">
        <v>1420</v>
      </c>
      <c r="J7" s="63">
        <v>1260</v>
      </c>
      <c r="K7" s="63">
        <v>1285</v>
      </c>
      <c r="L7" s="63">
        <v>1160</v>
      </c>
      <c r="M7" s="63">
        <v>1216</v>
      </c>
      <c r="N7" s="66">
        <f t="shared" si="0"/>
        <v>17655</v>
      </c>
      <c r="O7" s="66">
        <f t="shared" si="1"/>
        <v>48.369863013698627</v>
      </c>
    </row>
    <row r="8" spans="1:15" ht="15.75" customHeight="1">
      <c r="A8" s="62" t="s">
        <v>6</v>
      </c>
      <c r="B8" s="65">
        <v>2604</v>
      </c>
      <c r="C8" s="63">
        <v>2830</v>
      </c>
      <c r="D8" s="65">
        <v>3983</v>
      </c>
      <c r="E8" s="63">
        <v>2565</v>
      </c>
      <c r="F8" s="65">
        <v>2814</v>
      </c>
      <c r="G8" s="63">
        <v>2992</v>
      </c>
      <c r="H8" s="63">
        <v>2252</v>
      </c>
      <c r="I8" s="63">
        <v>2202</v>
      </c>
      <c r="J8" s="63">
        <v>2794</v>
      </c>
      <c r="K8" s="63">
        <v>1927</v>
      </c>
      <c r="L8" s="63">
        <v>2816</v>
      </c>
      <c r="M8" s="63">
        <v>2855</v>
      </c>
      <c r="N8" s="66">
        <f t="shared" si="0"/>
        <v>32634</v>
      </c>
      <c r="O8" s="66">
        <f t="shared" si="1"/>
        <v>89.408219178082192</v>
      </c>
    </row>
    <row r="9" spans="1:15" ht="15.75" customHeight="1">
      <c r="A9" s="62" t="s">
        <v>7</v>
      </c>
      <c r="B9" s="65">
        <v>1000</v>
      </c>
      <c r="C9" s="63">
        <v>1306</v>
      </c>
      <c r="D9" s="65">
        <v>1270</v>
      </c>
      <c r="E9" s="63">
        <v>730</v>
      </c>
      <c r="F9" s="65">
        <v>1080</v>
      </c>
      <c r="G9" s="63">
        <v>1410</v>
      </c>
      <c r="H9" s="63">
        <v>950</v>
      </c>
      <c r="I9" s="63">
        <v>840</v>
      </c>
      <c r="J9" s="63">
        <v>1300</v>
      </c>
      <c r="K9" s="63">
        <v>1070</v>
      </c>
      <c r="L9" s="63">
        <v>1160</v>
      </c>
      <c r="M9" s="63">
        <v>1310</v>
      </c>
      <c r="N9" s="66">
        <f t="shared" si="0"/>
        <v>13426</v>
      </c>
      <c r="O9" s="66">
        <f t="shared" si="1"/>
        <v>36.783561643835618</v>
      </c>
    </row>
    <row r="10" spans="1:15" ht="15.75" customHeight="1">
      <c r="A10" s="62" t="s">
        <v>8</v>
      </c>
      <c r="B10" s="65">
        <v>4770</v>
      </c>
      <c r="C10" s="63">
        <v>4322</v>
      </c>
      <c r="D10" s="65">
        <v>3782</v>
      </c>
      <c r="E10" s="63">
        <v>4921</v>
      </c>
      <c r="F10" s="65">
        <v>4173</v>
      </c>
      <c r="G10" s="63">
        <v>5354</v>
      </c>
      <c r="H10" s="63">
        <v>4262</v>
      </c>
      <c r="I10" s="63">
        <v>4651</v>
      </c>
      <c r="J10" s="63">
        <v>4744</v>
      </c>
      <c r="K10" s="63">
        <v>4093</v>
      </c>
      <c r="L10" s="63">
        <v>5056</v>
      </c>
      <c r="M10" s="63">
        <v>4197</v>
      </c>
      <c r="N10" s="66">
        <f t="shared" si="0"/>
        <v>54325</v>
      </c>
      <c r="O10" s="66">
        <f t="shared" si="1"/>
        <v>148.83561643835617</v>
      </c>
    </row>
    <row r="11" spans="1:15" ht="15.75" customHeight="1">
      <c r="A11" s="62" t="s">
        <v>9</v>
      </c>
      <c r="B11" s="65">
        <v>3280</v>
      </c>
      <c r="C11" s="63">
        <v>3130</v>
      </c>
      <c r="D11" s="65">
        <v>2640</v>
      </c>
      <c r="E11" s="63">
        <v>2592</v>
      </c>
      <c r="F11" s="65">
        <v>2910</v>
      </c>
      <c r="G11" s="63">
        <v>3400</v>
      </c>
      <c r="H11" s="63">
        <v>2629</v>
      </c>
      <c r="I11" s="63">
        <v>2472</v>
      </c>
      <c r="J11" s="63">
        <v>3230</v>
      </c>
      <c r="K11" s="63">
        <v>2795</v>
      </c>
      <c r="L11" s="63">
        <v>2699</v>
      </c>
      <c r="M11" s="63">
        <v>2726</v>
      </c>
      <c r="N11" s="66">
        <f t="shared" si="0"/>
        <v>34503</v>
      </c>
      <c r="O11" s="66">
        <f t="shared" si="1"/>
        <v>94.528767123287665</v>
      </c>
    </row>
    <row r="12" spans="1:15" ht="15.75" customHeight="1">
      <c r="A12" s="62" t="s">
        <v>10</v>
      </c>
      <c r="B12" s="65">
        <v>2594</v>
      </c>
      <c r="C12" s="63">
        <v>2493</v>
      </c>
      <c r="D12" s="65">
        <v>3379</v>
      </c>
      <c r="E12" s="63">
        <v>2756</v>
      </c>
      <c r="F12" s="65">
        <v>3034</v>
      </c>
      <c r="G12" s="63">
        <v>3546</v>
      </c>
      <c r="H12" s="63">
        <v>2971</v>
      </c>
      <c r="I12" s="63">
        <v>2548</v>
      </c>
      <c r="J12" s="63">
        <v>3146</v>
      </c>
      <c r="K12" s="63">
        <v>3243</v>
      </c>
      <c r="L12" s="63">
        <v>2487</v>
      </c>
      <c r="M12" s="63">
        <v>2459</v>
      </c>
      <c r="N12" s="66">
        <f t="shared" si="0"/>
        <v>34656</v>
      </c>
      <c r="O12" s="66">
        <f t="shared" si="1"/>
        <v>94.947945205479456</v>
      </c>
    </row>
    <row r="13" spans="1:15" ht="30" customHeight="1">
      <c r="A13" s="62" t="s">
        <v>11</v>
      </c>
      <c r="B13" s="65">
        <v>30</v>
      </c>
      <c r="C13" s="63">
        <v>33</v>
      </c>
      <c r="D13" s="65">
        <v>46.1</v>
      </c>
      <c r="E13" s="63">
        <v>26</v>
      </c>
      <c r="F13" s="65">
        <v>44</v>
      </c>
      <c r="G13" s="63">
        <v>50</v>
      </c>
      <c r="H13" s="63">
        <v>51.5</v>
      </c>
      <c r="I13" s="63">
        <v>26</v>
      </c>
      <c r="J13" s="63">
        <v>26</v>
      </c>
      <c r="K13" s="63">
        <v>24</v>
      </c>
      <c r="L13" s="63">
        <v>25</v>
      </c>
      <c r="M13" s="63">
        <v>37</v>
      </c>
      <c r="N13" s="66">
        <f>SUM(B13:K13)</f>
        <v>356.6</v>
      </c>
      <c r="O13" s="66">
        <f t="shared" si="1"/>
        <v>0.97698630136986309</v>
      </c>
    </row>
    <row r="14" spans="1:15" ht="15.75" customHeight="1">
      <c r="A14" s="62" t="s">
        <v>12</v>
      </c>
      <c r="B14" s="65">
        <v>3525</v>
      </c>
      <c r="C14" s="63">
        <v>3550</v>
      </c>
      <c r="D14" s="65">
        <v>4366</v>
      </c>
      <c r="E14" s="63">
        <v>3354</v>
      </c>
      <c r="F14" s="65">
        <v>3446</v>
      </c>
      <c r="G14" s="63">
        <v>4288</v>
      </c>
      <c r="H14" s="63">
        <v>3353</v>
      </c>
      <c r="I14" s="63">
        <v>3442</v>
      </c>
      <c r="J14" s="63">
        <v>4677</v>
      </c>
      <c r="K14" s="63">
        <v>3905</v>
      </c>
      <c r="L14" s="63">
        <v>3498</v>
      </c>
      <c r="M14" s="63">
        <v>3981</v>
      </c>
      <c r="N14" s="66">
        <f>SUM(B14:M14)</f>
        <v>45385</v>
      </c>
      <c r="O14" s="66">
        <f t="shared" si="1"/>
        <v>124.34246575342466</v>
      </c>
    </row>
    <row r="15" spans="1:15" ht="15.75" customHeight="1">
      <c r="A15" s="62" t="s">
        <v>13</v>
      </c>
      <c r="B15" s="65">
        <v>5458</v>
      </c>
      <c r="C15" s="63">
        <v>4578</v>
      </c>
      <c r="D15" s="65">
        <v>4410</v>
      </c>
      <c r="E15" s="63">
        <v>3920</v>
      </c>
      <c r="F15" s="65">
        <v>4920</v>
      </c>
      <c r="G15" s="63">
        <v>4200</v>
      </c>
      <c r="H15" s="63">
        <v>3340</v>
      </c>
      <c r="I15" s="63">
        <v>4710</v>
      </c>
      <c r="J15" s="63">
        <v>3950</v>
      </c>
      <c r="K15" s="63">
        <v>4320</v>
      </c>
      <c r="L15" s="63">
        <v>4790</v>
      </c>
      <c r="M15" s="63">
        <v>4220</v>
      </c>
      <c r="N15" s="66">
        <f>SUM(B15:M15)</f>
        <v>52816</v>
      </c>
      <c r="O15" s="66">
        <f t="shared" si="1"/>
        <v>144.7013698630137</v>
      </c>
    </row>
    <row r="16" spans="1:15" ht="15.75" customHeight="1">
      <c r="A16" s="62" t="s">
        <v>14</v>
      </c>
      <c r="B16" s="65">
        <v>2023</v>
      </c>
      <c r="C16" s="63">
        <v>1662</v>
      </c>
      <c r="D16" s="65">
        <v>1636</v>
      </c>
      <c r="E16" s="63">
        <v>1849</v>
      </c>
      <c r="F16" s="65">
        <v>1896</v>
      </c>
      <c r="G16" s="63">
        <v>1612</v>
      </c>
      <c r="H16" s="63">
        <v>1796</v>
      </c>
      <c r="I16" s="63">
        <v>1907</v>
      </c>
      <c r="J16" s="63">
        <v>1561</v>
      </c>
      <c r="K16" s="63">
        <v>1912</v>
      </c>
      <c r="L16" s="63">
        <v>1521</v>
      </c>
      <c r="M16" s="63">
        <v>1584</v>
      </c>
      <c r="N16" s="66">
        <f>SUM(B16:M16)</f>
        <v>20959</v>
      </c>
      <c r="O16" s="66">
        <f t="shared" si="1"/>
        <v>57.421917808219177</v>
      </c>
    </row>
    <row r="17" spans="1:15" ht="15.75" customHeight="1">
      <c r="A17" s="62" t="s">
        <v>15</v>
      </c>
      <c r="B17" s="65">
        <v>1640</v>
      </c>
      <c r="C17" s="63">
        <v>1580</v>
      </c>
      <c r="D17" s="65">
        <v>2115</v>
      </c>
      <c r="E17" s="63">
        <v>1340</v>
      </c>
      <c r="F17" s="65">
        <v>1235</v>
      </c>
      <c r="G17" s="63">
        <v>1663</v>
      </c>
      <c r="H17" s="63">
        <v>1382</v>
      </c>
      <c r="I17" s="63">
        <v>1308</v>
      </c>
      <c r="J17" s="63">
        <v>1802</v>
      </c>
      <c r="K17" s="63">
        <v>1591</v>
      </c>
      <c r="L17" s="63">
        <v>1423</v>
      </c>
      <c r="M17" s="63">
        <v>1645</v>
      </c>
      <c r="N17" s="66">
        <f>SUM(B17:M17)</f>
        <v>18724</v>
      </c>
      <c r="O17" s="66">
        <f t="shared" si="1"/>
        <v>51.298630136986304</v>
      </c>
    </row>
    <row r="18" spans="1:15" ht="15.75" customHeight="1">
      <c r="A18" s="62" t="s">
        <v>16</v>
      </c>
      <c r="B18" s="65">
        <v>1090</v>
      </c>
      <c r="C18" s="63">
        <v>1271</v>
      </c>
      <c r="D18" s="65">
        <v>1395</v>
      </c>
      <c r="E18" s="63">
        <v>1045</v>
      </c>
      <c r="F18" s="65">
        <v>1163</v>
      </c>
      <c r="G18" s="63">
        <v>1096</v>
      </c>
      <c r="H18" s="63">
        <v>1208</v>
      </c>
      <c r="I18" s="63">
        <v>837</v>
      </c>
      <c r="J18" s="63">
        <v>1390</v>
      </c>
      <c r="K18" s="63">
        <v>1057</v>
      </c>
      <c r="L18" s="63">
        <v>984</v>
      </c>
      <c r="M18" s="63">
        <v>1533</v>
      </c>
      <c r="N18" s="66">
        <f>SUM(B18:M18)</f>
        <v>14069</v>
      </c>
      <c r="O18" s="66">
        <f t="shared" si="1"/>
        <v>38.545205479452058</v>
      </c>
    </row>
    <row r="19" spans="1:15" ht="15.75" customHeight="1">
      <c r="A19" s="68" t="s">
        <v>38</v>
      </c>
      <c r="B19" s="64">
        <f t="shared" ref="B19:I19" si="2">SUM(B2:B18)</f>
        <v>92492</v>
      </c>
      <c r="C19" s="64">
        <f t="shared" si="2"/>
        <v>92595</v>
      </c>
      <c r="D19" s="64">
        <f t="shared" si="2"/>
        <v>100241.1</v>
      </c>
      <c r="E19" s="64">
        <f t="shared" si="2"/>
        <v>90118</v>
      </c>
      <c r="F19" s="64">
        <f t="shared" si="2"/>
        <v>97847</v>
      </c>
      <c r="G19" s="64">
        <f t="shared" si="2"/>
        <v>94944</v>
      </c>
      <c r="H19" s="64">
        <f t="shared" si="2"/>
        <v>89872.1</v>
      </c>
      <c r="I19" s="64">
        <f t="shared" si="2"/>
        <v>84808.6</v>
      </c>
      <c r="J19" s="66">
        <f t="shared" ref="J19:O19" si="3">SUM(J2:J18)</f>
        <v>94886.6</v>
      </c>
      <c r="K19" s="66">
        <f t="shared" si="3"/>
        <v>87671.3</v>
      </c>
      <c r="L19" s="66">
        <f t="shared" si="3"/>
        <v>92910</v>
      </c>
      <c r="M19" s="66">
        <f t="shared" si="3"/>
        <v>91227</v>
      </c>
      <c r="N19" s="66">
        <f t="shared" si="3"/>
        <v>1109550.7</v>
      </c>
      <c r="O19" s="66">
        <f t="shared" si="3"/>
        <v>3039.8649315068492</v>
      </c>
    </row>
    <row r="20" spans="1:15" ht="15.75" customHeight="1">
      <c r="A20" s="62" t="s">
        <v>18</v>
      </c>
      <c r="B20" s="65">
        <v>45</v>
      </c>
      <c r="C20" s="63">
        <v>47</v>
      </c>
      <c r="D20" s="65">
        <v>53</v>
      </c>
      <c r="E20" s="63">
        <v>46</v>
      </c>
      <c r="F20" s="65">
        <v>49</v>
      </c>
      <c r="G20" s="63">
        <v>85.8</v>
      </c>
      <c r="H20" s="63">
        <v>60</v>
      </c>
      <c r="I20" s="63">
        <v>55</v>
      </c>
      <c r="J20" s="63">
        <v>70</v>
      </c>
      <c r="K20" s="63">
        <v>83</v>
      </c>
      <c r="L20" s="63">
        <v>53</v>
      </c>
      <c r="M20" s="63">
        <v>78</v>
      </c>
      <c r="N20" s="66">
        <f t="shared" ref="N20:N37" si="4">SUM(B20:M20)</f>
        <v>724.8</v>
      </c>
      <c r="O20" s="66">
        <f t="shared" ref="O20:O37" si="5">N20/365</f>
        <v>1.9857534246575341</v>
      </c>
    </row>
    <row r="21" spans="1:15" ht="15.75" customHeight="1">
      <c r="A21" s="62" t="s">
        <v>19</v>
      </c>
      <c r="B21" s="65">
        <v>108</v>
      </c>
      <c r="C21" s="63">
        <v>111</v>
      </c>
      <c r="D21" s="65">
        <v>135</v>
      </c>
      <c r="E21" s="63">
        <v>116</v>
      </c>
      <c r="F21" s="65">
        <v>122</v>
      </c>
      <c r="G21" s="63">
        <v>157</v>
      </c>
      <c r="H21" s="63">
        <v>135</v>
      </c>
      <c r="I21" s="63">
        <v>129</v>
      </c>
      <c r="J21" s="63">
        <v>142</v>
      </c>
      <c r="K21" s="63">
        <v>134</v>
      </c>
      <c r="L21" s="63">
        <v>134</v>
      </c>
      <c r="M21" s="63">
        <v>78</v>
      </c>
      <c r="N21" s="66">
        <f t="shared" si="4"/>
        <v>1501</v>
      </c>
      <c r="O21" s="66">
        <f t="shared" si="5"/>
        <v>4.1123287671232873</v>
      </c>
    </row>
    <row r="22" spans="1:15" ht="15.75" customHeight="1">
      <c r="A22" s="62" t="s">
        <v>20</v>
      </c>
      <c r="B22" s="65">
        <v>63</v>
      </c>
      <c r="C22" s="63">
        <v>72</v>
      </c>
      <c r="D22" s="65">
        <v>95.8</v>
      </c>
      <c r="E22" s="63">
        <v>74.099999999999994</v>
      </c>
      <c r="F22" s="65">
        <v>70</v>
      </c>
      <c r="G22" s="63">
        <v>62.7</v>
      </c>
      <c r="H22" s="63">
        <v>56.7</v>
      </c>
      <c r="I22" s="63">
        <v>68.8</v>
      </c>
      <c r="J22" s="63">
        <v>82.3</v>
      </c>
      <c r="K22" s="63">
        <v>102.3</v>
      </c>
      <c r="L22" s="63">
        <v>106</v>
      </c>
      <c r="M22" s="63">
        <v>104</v>
      </c>
      <c r="N22" s="66">
        <f t="shared" si="4"/>
        <v>957.69999999999982</v>
      </c>
      <c r="O22" s="66">
        <f t="shared" si="5"/>
        <v>2.6238356164383556</v>
      </c>
    </row>
    <row r="23" spans="1:15" ht="15.75" customHeight="1">
      <c r="A23" s="62" t="s">
        <v>21</v>
      </c>
      <c r="B23" s="65">
        <v>79</v>
      </c>
      <c r="C23" s="63">
        <v>109</v>
      </c>
      <c r="D23" s="65">
        <v>57</v>
      </c>
      <c r="E23" s="63"/>
      <c r="F23" s="65">
        <v>78</v>
      </c>
      <c r="G23" s="63">
        <v>72</v>
      </c>
      <c r="H23" s="63">
        <v>78</v>
      </c>
      <c r="I23" s="63">
        <v>70</v>
      </c>
      <c r="J23" s="63">
        <v>74</v>
      </c>
      <c r="K23" s="63">
        <v>70</v>
      </c>
      <c r="L23" s="63">
        <v>71</v>
      </c>
      <c r="M23" s="63">
        <v>45</v>
      </c>
      <c r="N23" s="66">
        <f t="shared" si="4"/>
        <v>803</v>
      </c>
      <c r="O23" s="66">
        <f t="shared" si="5"/>
        <v>2.2000000000000002</v>
      </c>
    </row>
    <row r="24" spans="1:15" ht="15.75" customHeight="1">
      <c r="A24" s="62" t="s">
        <v>22</v>
      </c>
      <c r="B24" s="65">
        <v>35</v>
      </c>
      <c r="C24" s="63">
        <v>41</v>
      </c>
      <c r="D24" s="65">
        <v>57</v>
      </c>
      <c r="E24" s="63">
        <v>41</v>
      </c>
      <c r="F24" s="65">
        <v>37</v>
      </c>
      <c r="G24" s="63">
        <v>55</v>
      </c>
      <c r="H24" s="63">
        <v>47</v>
      </c>
      <c r="I24" s="63">
        <v>49</v>
      </c>
      <c r="J24" s="63">
        <v>51</v>
      </c>
      <c r="K24" s="63">
        <v>26</v>
      </c>
      <c r="L24" s="63">
        <v>50</v>
      </c>
      <c r="M24" s="63">
        <v>30</v>
      </c>
      <c r="N24" s="66">
        <f t="shared" si="4"/>
        <v>519</v>
      </c>
      <c r="O24" s="66">
        <f t="shared" si="5"/>
        <v>1.4219178082191781</v>
      </c>
    </row>
    <row r="25" spans="1:15" ht="15.75" customHeight="1">
      <c r="A25" s="62" t="s">
        <v>23</v>
      </c>
      <c r="B25" s="65">
        <v>46</v>
      </c>
      <c r="C25" s="63">
        <v>49</v>
      </c>
      <c r="D25" s="63">
        <v>46</v>
      </c>
      <c r="E25" s="63">
        <v>64</v>
      </c>
      <c r="F25" s="65">
        <v>48</v>
      </c>
      <c r="G25" s="63">
        <v>64</v>
      </c>
      <c r="H25" s="63">
        <v>40</v>
      </c>
      <c r="I25" s="63">
        <v>49</v>
      </c>
      <c r="J25" s="63">
        <v>42</v>
      </c>
      <c r="K25" s="63">
        <v>38</v>
      </c>
      <c r="L25" s="63">
        <v>27</v>
      </c>
      <c r="M25" s="63">
        <v>38</v>
      </c>
      <c r="N25" s="66">
        <f t="shared" si="4"/>
        <v>551</v>
      </c>
      <c r="O25" s="66">
        <f t="shared" si="5"/>
        <v>1.5095890410958903</v>
      </c>
    </row>
    <row r="26" spans="1:15" ht="15.75" customHeight="1">
      <c r="A26" s="62" t="s">
        <v>24</v>
      </c>
      <c r="B26" s="65">
        <v>35</v>
      </c>
      <c r="C26" s="63">
        <v>63</v>
      </c>
      <c r="D26" s="65">
        <v>28</v>
      </c>
      <c r="E26" s="63">
        <v>65</v>
      </c>
      <c r="F26" s="65">
        <v>35</v>
      </c>
      <c r="G26" s="63">
        <v>42</v>
      </c>
      <c r="H26" s="63">
        <v>61</v>
      </c>
      <c r="I26" s="63">
        <v>25</v>
      </c>
      <c r="J26" s="63">
        <v>58</v>
      </c>
      <c r="K26" s="63">
        <v>36</v>
      </c>
      <c r="L26" s="63">
        <v>56</v>
      </c>
      <c r="M26" s="63">
        <v>53</v>
      </c>
      <c r="N26" s="66">
        <f t="shared" si="4"/>
        <v>557</v>
      </c>
      <c r="O26" s="66">
        <f t="shared" si="5"/>
        <v>1.526027397260274</v>
      </c>
    </row>
    <row r="27" spans="1:15" ht="15.75" customHeight="1">
      <c r="A27" s="62" t="s">
        <v>25</v>
      </c>
      <c r="B27" s="63">
        <v>24</v>
      </c>
      <c r="C27" s="63">
        <v>43</v>
      </c>
      <c r="D27" s="63">
        <v>20</v>
      </c>
      <c r="E27" s="63">
        <v>57</v>
      </c>
      <c r="F27" s="63">
        <v>28</v>
      </c>
      <c r="G27" s="63">
        <v>60</v>
      </c>
      <c r="H27" s="63">
        <v>34</v>
      </c>
      <c r="I27" s="63">
        <v>20</v>
      </c>
      <c r="J27" s="63">
        <v>48</v>
      </c>
      <c r="K27" s="63">
        <v>36</v>
      </c>
      <c r="L27" s="63">
        <v>65</v>
      </c>
      <c r="M27" s="63">
        <v>42</v>
      </c>
      <c r="N27" s="66">
        <f t="shared" si="4"/>
        <v>477</v>
      </c>
      <c r="O27" s="66">
        <f t="shared" si="5"/>
        <v>1.3068493150684932</v>
      </c>
    </row>
    <row r="28" spans="1:15" ht="15.75" customHeight="1">
      <c r="A28" s="62" t="s">
        <v>26</v>
      </c>
      <c r="B28" s="63">
        <v>20</v>
      </c>
      <c r="C28" s="63">
        <v>60</v>
      </c>
      <c r="D28" s="63">
        <v>30</v>
      </c>
      <c r="E28" s="63">
        <v>40</v>
      </c>
      <c r="F28" s="63">
        <v>16</v>
      </c>
      <c r="G28" s="63">
        <v>53</v>
      </c>
      <c r="H28" s="63">
        <v>28</v>
      </c>
      <c r="I28" s="63">
        <v>24</v>
      </c>
      <c r="J28" s="63">
        <v>33</v>
      </c>
      <c r="K28" s="63">
        <v>18</v>
      </c>
      <c r="L28" s="63">
        <v>43</v>
      </c>
      <c r="M28" s="63">
        <v>25</v>
      </c>
      <c r="N28" s="66">
        <f t="shared" si="4"/>
        <v>390</v>
      </c>
      <c r="O28" s="66">
        <f t="shared" si="5"/>
        <v>1.0684931506849316</v>
      </c>
    </row>
    <row r="29" spans="1:15" ht="15.75" customHeight="1">
      <c r="A29" s="62" t="s">
        <v>27</v>
      </c>
      <c r="B29" s="63">
        <v>76</v>
      </c>
      <c r="C29" s="63">
        <v>57</v>
      </c>
      <c r="D29" s="63">
        <v>62</v>
      </c>
      <c r="E29" s="63">
        <v>39</v>
      </c>
      <c r="F29" s="63">
        <v>54</v>
      </c>
      <c r="G29" s="63">
        <v>50</v>
      </c>
      <c r="H29" s="63">
        <v>48</v>
      </c>
      <c r="I29" s="63">
        <v>63</v>
      </c>
      <c r="J29" s="63">
        <v>46</v>
      </c>
      <c r="K29" s="63">
        <v>41</v>
      </c>
      <c r="L29" s="63">
        <v>45</v>
      </c>
      <c r="M29" s="63">
        <v>31</v>
      </c>
      <c r="N29" s="66">
        <f t="shared" si="4"/>
        <v>612</v>
      </c>
      <c r="O29" s="66">
        <f t="shared" si="5"/>
        <v>1.6767123287671233</v>
      </c>
    </row>
    <row r="30" spans="1:15" ht="15.75" customHeight="1">
      <c r="A30" s="62" t="s">
        <v>28</v>
      </c>
      <c r="B30" s="63">
        <v>60.4</v>
      </c>
      <c r="C30" s="63">
        <v>73.599999999999994</v>
      </c>
      <c r="D30" s="63">
        <v>56.9</v>
      </c>
      <c r="E30" s="63">
        <v>81.95</v>
      </c>
      <c r="F30" s="63">
        <v>71.3</v>
      </c>
      <c r="G30" s="63">
        <v>105.5</v>
      </c>
      <c r="H30" s="63">
        <v>125</v>
      </c>
      <c r="I30" s="63">
        <v>131.6</v>
      </c>
      <c r="J30" s="63">
        <v>72</v>
      </c>
      <c r="K30" s="63">
        <v>78</v>
      </c>
      <c r="L30" s="63">
        <v>54.5</v>
      </c>
      <c r="M30" s="63">
        <v>59</v>
      </c>
      <c r="N30" s="66">
        <f t="shared" si="4"/>
        <v>969.75000000000011</v>
      </c>
      <c r="O30" s="66">
        <f t="shared" si="5"/>
        <v>2.6568493150684933</v>
      </c>
    </row>
    <row r="31" spans="1:15" ht="15.75" customHeight="1">
      <c r="A31" s="62" t="s">
        <v>29</v>
      </c>
      <c r="B31" s="63">
        <v>40</v>
      </c>
      <c r="C31" s="63">
        <v>45</v>
      </c>
      <c r="D31" s="63">
        <v>28</v>
      </c>
      <c r="E31" s="63">
        <v>39.6</v>
      </c>
      <c r="F31" s="63">
        <v>47</v>
      </c>
      <c r="G31" s="63">
        <v>45</v>
      </c>
      <c r="H31" s="63">
        <v>64</v>
      </c>
      <c r="I31" s="63">
        <v>25</v>
      </c>
      <c r="J31" s="63">
        <v>52</v>
      </c>
      <c r="K31" s="63">
        <v>16</v>
      </c>
      <c r="L31" s="63">
        <v>56</v>
      </c>
      <c r="M31" s="63">
        <v>27</v>
      </c>
      <c r="N31" s="66">
        <f t="shared" si="4"/>
        <v>484.6</v>
      </c>
      <c r="O31" s="66">
        <f t="shared" si="5"/>
        <v>1.3276712328767124</v>
      </c>
    </row>
    <row r="32" spans="1:15" ht="15.75" customHeight="1">
      <c r="A32" s="62" t="s">
        <v>30</v>
      </c>
      <c r="B32" s="142" t="s">
        <v>48</v>
      </c>
      <c r="C32" s="142"/>
      <c r="D32" s="142"/>
      <c r="E32" s="143"/>
      <c r="F32" s="63">
        <v>22</v>
      </c>
      <c r="G32" s="63">
        <v>14</v>
      </c>
      <c r="H32" s="63">
        <v>6.5</v>
      </c>
      <c r="I32" s="63">
        <v>9</v>
      </c>
      <c r="J32" s="63">
        <v>8</v>
      </c>
      <c r="K32" s="63">
        <v>3.8</v>
      </c>
      <c r="L32" s="63">
        <v>6</v>
      </c>
      <c r="M32" s="63">
        <v>6</v>
      </c>
      <c r="N32" s="66">
        <f t="shared" si="4"/>
        <v>75.3</v>
      </c>
      <c r="O32" s="66">
        <f t="shared" si="5"/>
        <v>0.2063013698630137</v>
      </c>
    </row>
    <row r="33" spans="1:15" ht="15.75" customHeight="1">
      <c r="A33" s="62" t="s">
        <v>31</v>
      </c>
      <c r="B33" s="142" t="s">
        <v>48</v>
      </c>
      <c r="C33" s="142"/>
      <c r="D33" s="142"/>
      <c r="E33" s="143"/>
      <c r="F33" s="63">
        <v>21</v>
      </c>
      <c r="G33" s="63">
        <v>9</v>
      </c>
      <c r="H33" s="63">
        <v>9.5</v>
      </c>
      <c r="I33" s="63">
        <v>12</v>
      </c>
      <c r="J33" s="63">
        <v>19</v>
      </c>
      <c r="K33" s="63">
        <v>7.4</v>
      </c>
      <c r="L33" s="63">
        <v>3</v>
      </c>
      <c r="M33" s="63">
        <v>2</v>
      </c>
      <c r="N33" s="66">
        <f t="shared" si="4"/>
        <v>82.9</v>
      </c>
      <c r="O33" s="66">
        <f t="shared" si="5"/>
        <v>0.22712328767123288</v>
      </c>
    </row>
    <row r="34" spans="1:15" ht="15.75" customHeight="1">
      <c r="A34" s="62" t="s">
        <v>32</v>
      </c>
      <c r="B34" s="142" t="s">
        <v>48</v>
      </c>
      <c r="C34" s="142"/>
      <c r="D34" s="142"/>
      <c r="E34" s="143"/>
      <c r="F34" s="63">
        <v>53</v>
      </c>
      <c r="G34" s="63">
        <v>24</v>
      </c>
      <c r="H34" s="63">
        <v>21</v>
      </c>
      <c r="I34" s="63">
        <v>22</v>
      </c>
      <c r="J34" s="63">
        <v>31</v>
      </c>
      <c r="K34" s="63">
        <v>26</v>
      </c>
      <c r="L34" s="63">
        <v>10</v>
      </c>
      <c r="M34" s="63">
        <v>5</v>
      </c>
      <c r="N34" s="66">
        <f t="shared" si="4"/>
        <v>192</v>
      </c>
      <c r="O34" s="66">
        <f t="shared" si="5"/>
        <v>0.52602739726027392</v>
      </c>
    </row>
    <row r="35" spans="1:15" ht="15.75" customHeight="1">
      <c r="A35" s="62" t="s">
        <v>33</v>
      </c>
      <c r="B35" s="65">
        <v>55</v>
      </c>
      <c r="C35" s="63">
        <v>55</v>
      </c>
      <c r="D35" s="65">
        <v>58</v>
      </c>
      <c r="E35" s="65">
        <v>48</v>
      </c>
      <c r="F35" s="63">
        <v>59</v>
      </c>
      <c r="G35" s="63">
        <v>58</v>
      </c>
      <c r="H35" s="63">
        <v>57</v>
      </c>
      <c r="I35" s="63">
        <v>30</v>
      </c>
      <c r="J35" s="63">
        <v>39</v>
      </c>
      <c r="K35" s="63">
        <v>35</v>
      </c>
      <c r="L35" s="63">
        <v>25</v>
      </c>
      <c r="M35" s="63">
        <v>32</v>
      </c>
      <c r="N35" s="66">
        <f t="shared" si="4"/>
        <v>551</v>
      </c>
      <c r="O35" s="66">
        <f t="shared" si="5"/>
        <v>1.5095890410958903</v>
      </c>
    </row>
    <row r="36" spans="1:15" ht="15.75" customHeight="1">
      <c r="A36" s="62" t="s">
        <v>34</v>
      </c>
      <c r="B36" s="65">
        <v>50</v>
      </c>
      <c r="C36" s="63">
        <v>35</v>
      </c>
      <c r="D36" s="65">
        <v>35</v>
      </c>
      <c r="E36" s="65">
        <v>28</v>
      </c>
      <c r="F36" s="63">
        <v>7</v>
      </c>
      <c r="G36" s="63">
        <v>23</v>
      </c>
      <c r="H36" s="63">
        <v>32</v>
      </c>
      <c r="I36" s="63">
        <v>21</v>
      </c>
      <c r="J36" s="63">
        <v>19</v>
      </c>
      <c r="K36" s="63">
        <v>34</v>
      </c>
      <c r="L36" s="63">
        <v>20</v>
      </c>
      <c r="M36" s="63">
        <v>16</v>
      </c>
      <c r="N36" s="66">
        <f t="shared" si="4"/>
        <v>320</v>
      </c>
      <c r="O36" s="66">
        <f t="shared" si="5"/>
        <v>0.87671232876712324</v>
      </c>
    </row>
    <row r="37" spans="1:15" ht="15.75" customHeight="1">
      <c r="A37" s="62" t="s">
        <v>35</v>
      </c>
      <c r="B37" s="65">
        <v>112</v>
      </c>
      <c r="C37" s="63">
        <v>90</v>
      </c>
      <c r="D37" s="65">
        <v>139</v>
      </c>
      <c r="E37" s="65">
        <v>59</v>
      </c>
      <c r="F37" s="63">
        <v>89</v>
      </c>
      <c r="G37" s="63">
        <v>69</v>
      </c>
      <c r="H37" s="63">
        <v>75</v>
      </c>
      <c r="I37" s="63">
        <v>42</v>
      </c>
      <c r="J37" s="63">
        <v>80</v>
      </c>
      <c r="K37" s="63">
        <v>33</v>
      </c>
      <c r="L37" s="63">
        <v>57</v>
      </c>
      <c r="M37" s="63">
        <v>59</v>
      </c>
      <c r="N37" s="66">
        <f t="shared" si="4"/>
        <v>904</v>
      </c>
      <c r="O37" s="66">
        <f t="shared" si="5"/>
        <v>2.4767123287671233</v>
      </c>
    </row>
    <row r="38" spans="1:15" ht="15.75" customHeight="1">
      <c r="A38" s="62" t="s">
        <v>41</v>
      </c>
      <c r="B38" s="139" t="s">
        <v>48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1"/>
    </row>
    <row r="39" spans="1:15" ht="15.75" customHeight="1">
      <c r="A39" s="68" t="s">
        <v>17</v>
      </c>
      <c r="B39" s="64">
        <f>SUM(B20:B31,B35:B37)</f>
        <v>848.4</v>
      </c>
      <c r="C39" s="64">
        <f>SUM(C20:C31,C35:C37)</f>
        <v>950.6</v>
      </c>
      <c r="D39" s="64">
        <f>SUM(D20:D31,D35:D37)</f>
        <v>900.69999999999993</v>
      </c>
      <c r="E39" s="64">
        <f>SUM(E20:E31,E35:E37)</f>
        <v>798.65000000000009</v>
      </c>
      <c r="F39" s="66">
        <f t="shared" ref="F39:M39" si="6">SUM(F20:F37)</f>
        <v>906.3</v>
      </c>
      <c r="G39" s="66">
        <f t="shared" si="6"/>
        <v>1049</v>
      </c>
      <c r="H39" s="66">
        <f t="shared" si="6"/>
        <v>977.7</v>
      </c>
      <c r="I39" s="66">
        <f t="shared" si="6"/>
        <v>845.4</v>
      </c>
      <c r="J39" s="66">
        <f t="shared" si="6"/>
        <v>966.3</v>
      </c>
      <c r="K39" s="66">
        <f t="shared" si="6"/>
        <v>817.49999999999989</v>
      </c>
      <c r="L39" s="66">
        <f t="shared" si="6"/>
        <v>881.5</v>
      </c>
      <c r="M39" s="66">
        <f t="shared" si="6"/>
        <v>730</v>
      </c>
      <c r="N39" s="66">
        <f>SUM(N20:N37)</f>
        <v>10672.05</v>
      </c>
      <c r="O39" s="66">
        <f>SUM(O20:O37)</f>
        <v>29.238493150684935</v>
      </c>
    </row>
    <row r="40" spans="1:15" s="72" customFormat="1" ht="15.75" customHeight="1">
      <c r="A40" s="69" t="s">
        <v>39</v>
      </c>
      <c r="B40" s="71">
        <f t="shared" ref="B40:M40" si="7">SUM(B19,B39)</f>
        <v>93340.4</v>
      </c>
      <c r="C40" s="70">
        <f t="shared" si="7"/>
        <v>93545.600000000006</v>
      </c>
      <c r="D40" s="70">
        <f t="shared" si="7"/>
        <v>101141.8</v>
      </c>
      <c r="E40" s="71">
        <f t="shared" si="7"/>
        <v>90916.65</v>
      </c>
      <c r="F40" s="71">
        <f t="shared" si="7"/>
        <v>98753.3</v>
      </c>
      <c r="G40" s="71">
        <f t="shared" si="7"/>
        <v>95993</v>
      </c>
      <c r="H40" s="71">
        <f t="shared" si="7"/>
        <v>90849.8</v>
      </c>
      <c r="I40" s="71">
        <f t="shared" si="7"/>
        <v>85654</v>
      </c>
      <c r="J40" s="70">
        <f t="shared" si="7"/>
        <v>95852.900000000009</v>
      </c>
      <c r="K40" s="70">
        <f t="shared" si="7"/>
        <v>88488.8</v>
      </c>
      <c r="L40" s="70">
        <f t="shared" si="7"/>
        <v>93791.5</v>
      </c>
      <c r="M40" s="70">
        <f t="shared" si="7"/>
        <v>91957</v>
      </c>
      <c r="N40" s="70">
        <f>SUM(N19,N39)</f>
        <v>1120222.75</v>
      </c>
      <c r="O40" s="70">
        <f>SUM(O19,O39)</f>
        <v>3069.1034246575341</v>
      </c>
    </row>
    <row r="49" spans="1:13" s="74" customFormat="1">
      <c r="A49" s="73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s="74" customFormat="1">
      <c r="A50" s="73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s="74" customFormat="1">
      <c r="A51" s="73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s="74" customFormat="1">
      <c r="A52" s="73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</sheetData>
  <mergeCells count="4">
    <mergeCell ref="B38:O38"/>
    <mergeCell ref="B32:E32"/>
    <mergeCell ref="B33:E33"/>
    <mergeCell ref="B34:E34"/>
  </mergeCells>
  <printOptions horizontalCentered="1" verticalCentered="1"/>
  <pageMargins left="0.74803149606299213" right="0.74803149606299213" top="0.39370078740157483" bottom="0.98425196850393704" header="0.51181102362204722" footer="0.51181102362204722"/>
  <pageSetup paperSize="9" scale="6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workbookViewId="0">
      <pane xSplit="1" topLeftCell="B1" activePane="topRight" state="frozen"/>
      <selection pane="topRight" activeCell="B36" sqref="B36"/>
    </sheetView>
  </sheetViews>
  <sheetFormatPr defaultColWidth="9.140625" defaultRowHeight="15.75"/>
  <cols>
    <col min="1" max="1" width="29.140625" style="11" customWidth="1"/>
    <col min="2" max="13" width="11.85546875" style="1" customWidth="1"/>
    <col min="14" max="15" width="11.85546875" style="48" customWidth="1"/>
    <col min="16" max="16384" width="9.140625" style="1"/>
  </cols>
  <sheetData>
    <row r="1" spans="1:15" ht="47.25">
      <c r="A1" s="12" t="s">
        <v>46</v>
      </c>
      <c r="B1" s="13">
        <v>40909</v>
      </c>
      <c r="C1" s="13">
        <v>40940</v>
      </c>
      <c r="D1" s="13">
        <v>40969</v>
      </c>
      <c r="E1" s="13">
        <v>41000</v>
      </c>
      <c r="F1" s="13" t="s">
        <v>40</v>
      </c>
      <c r="G1" s="13">
        <v>41061</v>
      </c>
      <c r="H1" s="13">
        <v>41091</v>
      </c>
      <c r="I1" s="13">
        <v>41122</v>
      </c>
      <c r="J1" s="13">
        <v>41153</v>
      </c>
      <c r="K1" s="13">
        <v>41183</v>
      </c>
      <c r="L1" s="13">
        <v>41214</v>
      </c>
      <c r="M1" s="13">
        <v>41244</v>
      </c>
      <c r="N1" s="13" t="s">
        <v>44</v>
      </c>
      <c r="O1" s="13" t="s">
        <v>45</v>
      </c>
    </row>
    <row r="2" spans="1:15" ht="15.75" customHeight="1">
      <c r="A2" s="2" t="s">
        <v>0</v>
      </c>
      <c r="B2" s="3">
        <v>22867</v>
      </c>
      <c r="C2" s="3">
        <v>22677</v>
      </c>
      <c r="D2" s="3">
        <v>23574</v>
      </c>
      <c r="E2" s="3">
        <v>21542</v>
      </c>
      <c r="F2" s="3">
        <v>24541</v>
      </c>
      <c r="G2" s="3">
        <v>21285</v>
      </c>
      <c r="H2" s="3">
        <v>22254.5</v>
      </c>
      <c r="I2" s="3">
        <v>19733.599999999999</v>
      </c>
      <c r="J2" s="3">
        <v>20360.2</v>
      </c>
      <c r="K2" s="3">
        <v>25069.200000000001</v>
      </c>
      <c r="L2" s="3">
        <v>21591.3</v>
      </c>
      <c r="M2" s="3">
        <v>20200.400000000001</v>
      </c>
      <c r="N2" s="7">
        <f>SUM(B2:M2)</f>
        <v>265695.2</v>
      </c>
      <c r="O2" s="7">
        <f>N2/365</f>
        <v>727.93205479452058</v>
      </c>
    </row>
    <row r="3" spans="1:15" ht="15.75" customHeight="1">
      <c r="A3" s="2" t="s">
        <v>1</v>
      </c>
      <c r="B3" s="3">
        <v>29107</v>
      </c>
      <c r="C3" s="3">
        <v>28771</v>
      </c>
      <c r="D3" s="3">
        <v>29355</v>
      </c>
      <c r="E3" s="3">
        <v>25568</v>
      </c>
      <c r="F3" s="3">
        <v>28712</v>
      </c>
      <c r="G3" s="3">
        <v>27087</v>
      </c>
      <c r="H3" s="3">
        <v>24737</v>
      </c>
      <c r="I3" s="3">
        <v>25670</v>
      </c>
      <c r="J3" s="3">
        <v>25406</v>
      </c>
      <c r="K3" s="3">
        <v>28387</v>
      </c>
      <c r="L3" s="3">
        <v>25687</v>
      </c>
      <c r="M3" s="3">
        <v>25933</v>
      </c>
      <c r="N3" s="7">
        <f>SUM(B3:M3)</f>
        <v>324420</v>
      </c>
      <c r="O3" s="7">
        <f>N3/365</f>
        <v>888.82191780821915</v>
      </c>
    </row>
    <row r="4" spans="1:15" ht="15.75" customHeight="1">
      <c r="A4" s="2" t="s">
        <v>2</v>
      </c>
      <c r="B4" s="3">
        <v>5320</v>
      </c>
      <c r="C4" s="3">
        <v>6372</v>
      </c>
      <c r="D4" s="3">
        <v>7709</v>
      </c>
      <c r="E4" s="3">
        <v>3712</v>
      </c>
      <c r="F4" s="3">
        <v>3051</v>
      </c>
      <c r="G4" s="3">
        <v>2615</v>
      </c>
      <c r="H4" s="3">
        <v>3397</v>
      </c>
      <c r="I4" s="3">
        <v>3088</v>
      </c>
      <c r="J4" s="3">
        <v>2500</v>
      </c>
      <c r="K4" s="3">
        <v>2913</v>
      </c>
      <c r="L4" s="3">
        <v>3261</v>
      </c>
      <c r="M4" s="3">
        <v>3187</v>
      </c>
      <c r="N4" s="7">
        <f>SUM(B4:M4)</f>
        <v>47125</v>
      </c>
      <c r="O4" s="7">
        <f>N4/365</f>
        <v>129.10958904109589</v>
      </c>
    </row>
    <row r="5" spans="1:15" ht="15.75" customHeight="1">
      <c r="A5" s="2" t="s">
        <v>3</v>
      </c>
      <c r="B5" s="3">
        <v>5542</v>
      </c>
      <c r="C5" s="3">
        <v>4959</v>
      </c>
      <c r="D5" s="3">
        <v>6069</v>
      </c>
      <c r="E5" s="3">
        <v>4705</v>
      </c>
      <c r="F5" s="3">
        <v>6336</v>
      </c>
      <c r="G5" s="3">
        <v>4711</v>
      </c>
      <c r="H5" s="3">
        <v>4910</v>
      </c>
      <c r="I5" s="3">
        <v>4268</v>
      </c>
      <c r="J5" s="3">
        <v>3696</v>
      </c>
      <c r="K5" s="3">
        <v>5305</v>
      </c>
      <c r="L5" s="3">
        <v>6057</v>
      </c>
      <c r="M5" s="3">
        <v>5329</v>
      </c>
      <c r="N5" s="7">
        <f>SUM(B5:M5)</f>
        <v>61887</v>
      </c>
      <c r="O5" s="7">
        <f>N5/365</f>
        <v>169.55342465753424</v>
      </c>
    </row>
    <row r="6" spans="1:15" ht="15.75" customHeight="1">
      <c r="A6" s="2" t="s">
        <v>4</v>
      </c>
      <c r="B6" s="3">
        <v>731.8</v>
      </c>
      <c r="C6" s="3">
        <v>498</v>
      </c>
      <c r="D6" s="139" t="s">
        <v>49</v>
      </c>
      <c r="E6" s="142"/>
      <c r="F6" s="142"/>
      <c r="G6" s="142"/>
      <c r="H6" s="142"/>
      <c r="I6" s="142"/>
      <c r="J6" s="142"/>
      <c r="K6" s="142"/>
      <c r="L6" s="142"/>
      <c r="M6" s="143"/>
      <c r="N6" s="47"/>
      <c r="O6" s="47"/>
    </row>
    <row r="7" spans="1:15" ht="15.75" customHeight="1">
      <c r="A7" s="2" t="s">
        <v>5</v>
      </c>
      <c r="B7" s="3">
        <v>1240</v>
      </c>
      <c r="C7" s="3">
        <v>951</v>
      </c>
      <c r="D7" s="3">
        <v>696</v>
      </c>
      <c r="E7" s="3">
        <v>594</v>
      </c>
      <c r="F7" s="3">
        <v>659</v>
      </c>
      <c r="G7" s="3">
        <v>526</v>
      </c>
      <c r="H7" s="3">
        <v>541</v>
      </c>
      <c r="I7" s="3">
        <v>345</v>
      </c>
      <c r="J7" s="3">
        <v>384</v>
      </c>
      <c r="K7" s="3">
        <v>358</v>
      </c>
      <c r="L7" s="3">
        <v>372</v>
      </c>
      <c r="M7" s="3">
        <v>367</v>
      </c>
      <c r="N7" s="7">
        <f t="shared" ref="N7:N13" si="0">SUM(B7:M7)</f>
        <v>7033</v>
      </c>
      <c r="O7" s="7">
        <f t="shared" ref="O7:O15" si="1">N7/365</f>
        <v>19.268493150684932</v>
      </c>
    </row>
    <row r="8" spans="1:15" ht="15.75" customHeight="1">
      <c r="A8" s="2" t="s">
        <v>6</v>
      </c>
      <c r="B8" s="3">
        <v>3644</v>
      </c>
      <c r="C8" s="3">
        <v>4384</v>
      </c>
      <c r="D8" s="3">
        <v>3677</v>
      </c>
      <c r="E8" s="3">
        <v>3117</v>
      </c>
      <c r="F8" s="3">
        <v>4095</v>
      </c>
      <c r="G8" s="3">
        <v>3703</v>
      </c>
      <c r="H8" s="3">
        <v>3775</v>
      </c>
      <c r="I8" s="3">
        <v>3821</v>
      </c>
      <c r="J8" s="3">
        <v>3386</v>
      </c>
      <c r="K8" s="3">
        <v>4491</v>
      </c>
      <c r="L8" s="3">
        <v>4000</v>
      </c>
      <c r="M8" s="3">
        <v>4121</v>
      </c>
      <c r="N8" s="7">
        <f t="shared" si="0"/>
        <v>46214</v>
      </c>
      <c r="O8" s="7">
        <f t="shared" si="1"/>
        <v>126.61369863013698</v>
      </c>
    </row>
    <row r="9" spans="1:15" ht="15.75" customHeight="1">
      <c r="A9" s="2" t="s">
        <v>7</v>
      </c>
      <c r="B9" s="3">
        <v>760</v>
      </c>
      <c r="C9" s="3">
        <v>1008</v>
      </c>
      <c r="D9" s="3">
        <v>1374</v>
      </c>
      <c r="E9" s="3">
        <v>933</v>
      </c>
      <c r="F9" s="3">
        <v>1036</v>
      </c>
      <c r="G9" s="3">
        <v>1431</v>
      </c>
      <c r="H9" s="3">
        <v>927</v>
      </c>
      <c r="I9" s="3">
        <v>915</v>
      </c>
      <c r="J9" s="3">
        <v>897</v>
      </c>
      <c r="K9" s="3">
        <v>1123</v>
      </c>
      <c r="L9" s="3">
        <v>915</v>
      </c>
      <c r="M9" s="3">
        <v>941</v>
      </c>
      <c r="N9" s="7">
        <f t="shared" si="0"/>
        <v>12260</v>
      </c>
      <c r="O9" s="7">
        <f t="shared" si="1"/>
        <v>33.589041095890408</v>
      </c>
    </row>
    <row r="10" spans="1:15" ht="15.75" customHeight="1">
      <c r="A10" s="2" t="s">
        <v>8</v>
      </c>
      <c r="B10" s="3">
        <v>4951</v>
      </c>
      <c r="C10" s="3">
        <v>4676</v>
      </c>
      <c r="D10" s="3">
        <v>5122</v>
      </c>
      <c r="E10" s="3">
        <v>4180</v>
      </c>
      <c r="F10" s="3">
        <v>5193</v>
      </c>
      <c r="G10" s="3">
        <v>3923</v>
      </c>
      <c r="H10" s="3">
        <v>4382</v>
      </c>
      <c r="I10" s="3">
        <v>4343</v>
      </c>
      <c r="J10" s="3">
        <v>3397</v>
      </c>
      <c r="K10" s="3">
        <v>4159</v>
      </c>
      <c r="L10" s="3">
        <v>4280</v>
      </c>
      <c r="M10" s="3">
        <v>3460</v>
      </c>
      <c r="N10" s="7">
        <f>SUM(B10:M10)</f>
        <v>52066</v>
      </c>
      <c r="O10" s="7">
        <f>N10/335</f>
        <v>155.42089552238807</v>
      </c>
    </row>
    <row r="11" spans="1:15" ht="15.75" customHeight="1">
      <c r="A11" s="2" t="s">
        <v>9</v>
      </c>
      <c r="B11" s="3">
        <v>3898</v>
      </c>
      <c r="C11" s="3">
        <v>3197</v>
      </c>
      <c r="D11" s="3">
        <v>3174</v>
      </c>
      <c r="E11" s="3">
        <v>2321</v>
      </c>
      <c r="F11" s="3">
        <v>3059</v>
      </c>
      <c r="G11" s="3">
        <v>2359</v>
      </c>
      <c r="H11" s="3">
        <v>3253</v>
      </c>
      <c r="I11" s="3">
        <v>2287</v>
      </c>
      <c r="J11" s="3">
        <v>2459</v>
      </c>
      <c r="K11" s="3">
        <v>3365</v>
      </c>
      <c r="L11" s="3">
        <v>2922</v>
      </c>
      <c r="M11" s="3">
        <v>2360</v>
      </c>
      <c r="N11" s="7">
        <f t="shared" si="0"/>
        <v>34654</v>
      </c>
      <c r="O11" s="7">
        <f t="shared" si="1"/>
        <v>94.942465753424656</v>
      </c>
    </row>
    <row r="12" spans="1:15" ht="15.75" customHeight="1">
      <c r="A12" s="2" t="s">
        <v>10</v>
      </c>
      <c r="B12" s="3">
        <v>2926</v>
      </c>
      <c r="C12" s="3">
        <v>2390</v>
      </c>
      <c r="D12" s="3">
        <v>2462</v>
      </c>
      <c r="E12" s="3">
        <v>3061</v>
      </c>
      <c r="F12" s="3">
        <v>2674</v>
      </c>
      <c r="G12" s="3">
        <v>3087</v>
      </c>
      <c r="H12" s="3">
        <v>2949</v>
      </c>
      <c r="I12" s="3">
        <v>2408</v>
      </c>
      <c r="J12" s="3">
        <v>2172</v>
      </c>
      <c r="K12" s="3">
        <v>2706</v>
      </c>
      <c r="L12" s="3">
        <v>2171</v>
      </c>
      <c r="M12" s="3">
        <v>2738</v>
      </c>
      <c r="N12" s="7">
        <f t="shared" si="0"/>
        <v>31744</v>
      </c>
      <c r="O12" s="7">
        <f t="shared" si="1"/>
        <v>86.969863013698628</v>
      </c>
    </row>
    <row r="13" spans="1:15" ht="31.5" customHeight="1">
      <c r="A13" s="2" t="s">
        <v>11</v>
      </c>
      <c r="B13" s="3">
        <v>20</v>
      </c>
      <c r="C13" s="3">
        <v>17</v>
      </c>
      <c r="D13" s="3">
        <v>22</v>
      </c>
      <c r="E13" s="3">
        <v>22</v>
      </c>
      <c r="F13" s="3">
        <v>25</v>
      </c>
      <c r="G13" s="3">
        <v>28</v>
      </c>
      <c r="H13" s="3">
        <v>43</v>
      </c>
      <c r="I13" s="3">
        <v>27</v>
      </c>
      <c r="J13" s="3">
        <v>29</v>
      </c>
      <c r="K13" s="3">
        <v>30</v>
      </c>
      <c r="L13" s="3">
        <v>27</v>
      </c>
      <c r="M13" s="3">
        <v>23</v>
      </c>
      <c r="N13" s="7">
        <f t="shared" si="0"/>
        <v>313</v>
      </c>
      <c r="O13" s="7">
        <f t="shared" si="1"/>
        <v>0.8575342465753425</v>
      </c>
    </row>
    <row r="14" spans="1:15" ht="15.75" customHeight="1">
      <c r="A14" s="2" t="s">
        <v>12</v>
      </c>
      <c r="B14" s="3">
        <v>3118</v>
      </c>
      <c r="C14" s="3">
        <v>3245</v>
      </c>
      <c r="D14" s="3">
        <v>4180</v>
      </c>
      <c r="E14" s="3">
        <v>3031</v>
      </c>
      <c r="F14" s="3">
        <v>3277</v>
      </c>
      <c r="G14" s="3">
        <v>3372</v>
      </c>
      <c r="H14" s="3">
        <v>2939</v>
      </c>
      <c r="I14" s="3">
        <v>3481</v>
      </c>
      <c r="J14" s="3">
        <v>3256</v>
      </c>
      <c r="K14" s="3">
        <v>3516</v>
      </c>
      <c r="L14" s="3">
        <v>3572</v>
      </c>
      <c r="M14" s="3">
        <v>2958</v>
      </c>
      <c r="N14" s="7">
        <f>SUM(B14:M14)</f>
        <v>39945</v>
      </c>
      <c r="O14" s="7">
        <f t="shared" si="1"/>
        <v>109.43835616438356</v>
      </c>
    </row>
    <row r="15" spans="1:15" ht="15.75" customHeight="1">
      <c r="A15" s="2" t="s">
        <v>13</v>
      </c>
      <c r="B15" s="3">
        <v>5210</v>
      </c>
      <c r="C15" s="3">
        <v>3729</v>
      </c>
      <c r="D15" s="3">
        <v>4150</v>
      </c>
      <c r="E15" s="3">
        <v>3390</v>
      </c>
      <c r="F15" s="3">
        <v>4420</v>
      </c>
      <c r="G15" s="3">
        <v>3260</v>
      </c>
      <c r="H15" s="3">
        <v>4290</v>
      </c>
      <c r="I15" s="3">
        <v>3480</v>
      </c>
      <c r="J15" s="3">
        <v>3440</v>
      </c>
      <c r="K15" s="3">
        <v>4590</v>
      </c>
      <c r="L15" s="3">
        <v>4070</v>
      </c>
      <c r="M15" s="3">
        <v>4770</v>
      </c>
      <c r="N15" s="7">
        <f>SUM(B15:M15)</f>
        <v>48799</v>
      </c>
      <c r="O15" s="7">
        <f t="shared" si="1"/>
        <v>133.6958904109589</v>
      </c>
    </row>
    <row r="16" spans="1:15" ht="15.75" customHeight="1">
      <c r="A16" s="2" t="s">
        <v>14</v>
      </c>
      <c r="B16" s="3">
        <v>1985</v>
      </c>
      <c r="C16" s="3">
        <v>1367</v>
      </c>
      <c r="D16" s="3">
        <v>1173</v>
      </c>
      <c r="E16" s="3">
        <v>1405</v>
      </c>
      <c r="F16" s="3">
        <v>1077</v>
      </c>
      <c r="G16" s="3">
        <v>1677</v>
      </c>
      <c r="H16" s="3">
        <v>1116</v>
      </c>
      <c r="I16" s="3">
        <v>1116</v>
      </c>
      <c r="J16" s="3">
        <v>1036</v>
      </c>
      <c r="K16" s="3">
        <v>1583</v>
      </c>
      <c r="L16" s="136" t="s">
        <v>42</v>
      </c>
      <c r="M16" s="128"/>
      <c r="N16" s="7">
        <f>SUM(B16:K16)</f>
        <v>13535</v>
      </c>
      <c r="O16" s="7">
        <f>N16/304</f>
        <v>44.523026315789473</v>
      </c>
    </row>
    <row r="17" spans="1:15" ht="15.75" customHeight="1">
      <c r="A17" s="2" t="s">
        <v>15</v>
      </c>
      <c r="B17" s="3">
        <v>1464</v>
      </c>
      <c r="C17" s="3">
        <v>1864</v>
      </c>
      <c r="D17" s="3">
        <v>1663</v>
      </c>
      <c r="E17" s="3">
        <v>1799</v>
      </c>
      <c r="F17" s="3">
        <v>1636</v>
      </c>
      <c r="G17" s="3">
        <v>1898</v>
      </c>
      <c r="H17" s="3">
        <v>1621</v>
      </c>
      <c r="I17" s="3">
        <v>1910</v>
      </c>
      <c r="J17" s="3">
        <v>1819</v>
      </c>
      <c r="K17" s="3">
        <v>2165</v>
      </c>
      <c r="L17" s="3">
        <v>1766</v>
      </c>
      <c r="M17" s="3">
        <v>1572</v>
      </c>
      <c r="N17" s="7">
        <f>SUM(B17:M17)</f>
        <v>21177</v>
      </c>
      <c r="O17" s="7">
        <f t="shared" ref="O17:O34" si="2">N17/365</f>
        <v>58.019178082191779</v>
      </c>
    </row>
    <row r="18" spans="1:15" ht="15.75" customHeight="1">
      <c r="A18" s="2" t="s">
        <v>16</v>
      </c>
      <c r="B18" s="3">
        <v>1177</v>
      </c>
      <c r="C18" s="3">
        <v>1323</v>
      </c>
      <c r="D18" s="3">
        <v>1732</v>
      </c>
      <c r="E18" s="3">
        <v>1451</v>
      </c>
      <c r="F18" s="3">
        <v>1367</v>
      </c>
      <c r="G18" s="3">
        <v>1608</v>
      </c>
      <c r="H18" s="3">
        <v>883</v>
      </c>
      <c r="I18" s="3">
        <v>1394</v>
      </c>
      <c r="J18" s="3">
        <v>915</v>
      </c>
      <c r="K18" s="3">
        <v>1015</v>
      </c>
      <c r="L18" s="3">
        <v>972</v>
      </c>
      <c r="M18" s="3">
        <v>603</v>
      </c>
      <c r="N18" s="7">
        <f>SUM(B18:M18)</f>
        <v>14440</v>
      </c>
      <c r="O18" s="7">
        <f t="shared" si="2"/>
        <v>39.561643835616437</v>
      </c>
    </row>
    <row r="19" spans="1:15" ht="15.75" customHeight="1">
      <c r="A19" s="6" t="s">
        <v>38</v>
      </c>
      <c r="B19" s="7">
        <f t="shared" ref="B19:K19" si="3">SUM(B2:B18)</f>
        <v>93960.8</v>
      </c>
      <c r="C19" s="7">
        <f t="shared" si="3"/>
        <v>91428</v>
      </c>
      <c r="D19" s="7">
        <f t="shared" si="3"/>
        <v>96132</v>
      </c>
      <c r="E19" s="7">
        <f t="shared" si="3"/>
        <v>80831</v>
      </c>
      <c r="F19" s="7">
        <f t="shared" si="3"/>
        <v>91158</v>
      </c>
      <c r="G19" s="7">
        <f t="shared" si="3"/>
        <v>82570</v>
      </c>
      <c r="H19" s="7">
        <f t="shared" si="3"/>
        <v>82017.5</v>
      </c>
      <c r="I19" s="7">
        <f t="shared" si="3"/>
        <v>78286.600000000006</v>
      </c>
      <c r="J19" s="7">
        <f t="shared" si="3"/>
        <v>75152.2</v>
      </c>
      <c r="K19" s="7">
        <f t="shared" si="3"/>
        <v>90775.2</v>
      </c>
      <c r="L19" s="7">
        <f>SUM(L2:L18)</f>
        <v>81663.3</v>
      </c>
      <c r="M19" s="7">
        <f>SUM(M2:M18)</f>
        <v>78562.399999999994</v>
      </c>
      <c r="N19" s="7">
        <f>SUM(N2:N18)</f>
        <v>1021307.2</v>
      </c>
      <c r="O19" s="7">
        <f>SUM(O2:O18)</f>
        <v>2818.3170725231089</v>
      </c>
    </row>
    <row r="20" spans="1:15" ht="15.75" customHeight="1">
      <c r="A20" s="2" t="s">
        <v>18</v>
      </c>
      <c r="B20" s="3">
        <v>56</v>
      </c>
      <c r="C20" s="3">
        <v>48</v>
      </c>
      <c r="D20" s="3">
        <v>66.2</v>
      </c>
      <c r="E20" s="3">
        <v>66</v>
      </c>
      <c r="F20" s="3">
        <v>68</v>
      </c>
      <c r="G20" s="3">
        <v>101</v>
      </c>
      <c r="H20" s="3">
        <v>62</v>
      </c>
      <c r="I20" s="3">
        <v>71</v>
      </c>
      <c r="J20" s="3">
        <v>77.5</v>
      </c>
      <c r="K20" s="3">
        <v>64</v>
      </c>
      <c r="L20" s="3">
        <v>56</v>
      </c>
      <c r="M20" s="3">
        <v>61.9</v>
      </c>
      <c r="N20" s="7">
        <f t="shared" ref="N20:N34" si="4">SUM(B20:M20)</f>
        <v>797.6</v>
      </c>
      <c r="O20" s="7">
        <f t="shared" si="2"/>
        <v>2.1852054794520548</v>
      </c>
    </row>
    <row r="21" spans="1:15" ht="15.75" customHeight="1">
      <c r="A21" s="2" t="s">
        <v>19</v>
      </c>
      <c r="B21" s="3">
        <v>120</v>
      </c>
      <c r="C21" s="3">
        <v>98</v>
      </c>
      <c r="D21" s="3">
        <v>109</v>
      </c>
      <c r="E21" s="3">
        <v>137</v>
      </c>
      <c r="F21" s="3">
        <v>116</v>
      </c>
      <c r="G21" s="3">
        <v>149</v>
      </c>
      <c r="H21" s="3">
        <v>152</v>
      </c>
      <c r="I21" s="3">
        <v>113</v>
      </c>
      <c r="J21" s="3">
        <v>125</v>
      </c>
      <c r="K21" s="3">
        <v>142</v>
      </c>
      <c r="L21" s="3">
        <v>105</v>
      </c>
      <c r="M21" s="3">
        <v>84</v>
      </c>
      <c r="N21" s="7">
        <f t="shared" si="4"/>
        <v>1450</v>
      </c>
      <c r="O21" s="7">
        <f t="shared" si="2"/>
        <v>3.9726027397260273</v>
      </c>
    </row>
    <row r="22" spans="1:15" ht="15.75" customHeight="1">
      <c r="A22" s="2" t="s">
        <v>20</v>
      </c>
      <c r="B22" s="3">
        <v>74</v>
      </c>
      <c r="C22" s="3">
        <v>84</v>
      </c>
      <c r="D22" s="3">
        <v>78</v>
      </c>
      <c r="E22" s="3">
        <v>104</v>
      </c>
      <c r="F22" s="3">
        <v>84</v>
      </c>
      <c r="G22" s="3">
        <v>82</v>
      </c>
      <c r="H22" s="3">
        <v>81</v>
      </c>
      <c r="I22" s="3">
        <v>59</v>
      </c>
      <c r="J22" s="3">
        <v>68</v>
      </c>
      <c r="K22" s="3">
        <v>100</v>
      </c>
      <c r="L22" s="3">
        <v>85</v>
      </c>
      <c r="M22" s="3">
        <v>81</v>
      </c>
      <c r="N22" s="7">
        <f t="shared" si="4"/>
        <v>980</v>
      </c>
      <c r="O22" s="7">
        <f t="shared" si="2"/>
        <v>2.6849315068493151</v>
      </c>
    </row>
    <row r="23" spans="1:15" ht="15.75" customHeight="1">
      <c r="A23" s="2" t="s">
        <v>21</v>
      </c>
      <c r="B23" s="3">
        <v>48</v>
      </c>
      <c r="C23" s="3">
        <v>64</v>
      </c>
      <c r="D23" s="3">
        <v>81</v>
      </c>
      <c r="E23" s="3">
        <v>59</v>
      </c>
      <c r="F23" s="3">
        <v>39</v>
      </c>
      <c r="G23" s="3">
        <v>117</v>
      </c>
      <c r="H23" s="3">
        <v>117</v>
      </c>
      <c r="I23" s="3">
        <v>51</v>
      </c>
      <c r="J23" s="3">
        <v>48</v>
      </c>
      <c r="K23" s="3">
        <v>65</v>
      </c>
      <c r="L23" s="3">
        <v>30</v>
      </c>
      <c r="M23" s="3">
        <v>34</v>
      </c>
      <c r="N23" s="7">
        <f t="shared" si="4"/>
        <v>753</v>
      </c>
      <c r="O23" s="7">
        <f t="shared" si="2"/>
        <v>2.0630136986301371</v>
      </c>
    </row>
    <row r="24" spans="1:15" ht="15.75" customHeight="1">
      <c r="A24" s="2" t="s">
        <v>22</v>
      </c>
      <c r="B24" s="3">
        <v>29</v>
      </c>
      <c r="C24" s="3">
        <v>43</v>
      </c>
      <c r="D24" s="3">
        <v>40</v>
      </c>
      <c r="E24" s="3">
        <v>37</v>
      </c>
      <c r="F24" s="3">
        <v>30</v>
      </c>
      <c r="G24" s="3">
        <v>26</v>
      </c>
      <c r="H24" s="3">
        <v>43</v>
      </c>
      <c r="I24" s="3">
        <v>32</v>
      </c>
      <c r="J24" s="3">
        <v>32</v>
      </c>
      <c r="K24" s="3">
        <v>33</v>
      </c>
      <c r="L24" s="3">
        <v>38</v>
      </c>
      <c r="M24" s="3">
        <v>10</v>
      </c>
      <c r="N24" s="7">
        <f t="shared" si="4"/>
        <v>393</v>
      </c>
      <c r="O24" s="7">
        <f t="shared" si="2"/>
        <v>1.0767123287671232</v>
      </c>
    </row>
    <row r="25" spans="1:15" ht="15.75" customHeight="1">
      <c r="A25" s="2" t="s">
        <v>23</v>
      </c>
      <c r="B25" s="3">
        <v>18</v>
      </c>
      <c r="C25" s="3">
        <v>15</v>
      </c>
      <c r="D25" s="3">
        <v>20</v>
      </c>
      <c r="E25" s="3">
        <v>16</v>
      </c>
      <c r="F25" s="3">
        <v>18</v>
      </c>
      <c r="G25" s="3">
        <v>26</v>
      </c>
      <c r="H25" s="3">
        <v>21</v>
      </c>
      <c r="I25" s="3">
        <v>23</v>
      </c>
      <c r="J25" s="3">
        <v>24</v>
      </c>
      <c r="K25" s="3">
        <v>13</v>
      </c>
      <c r="L25" s="3">
        <v>12</v>
      </c>
      <c r="M25" s="3">
        <v>27</v>
      </c>
      <c r="N25" s="7">
        <f t="shared" si="4"/>
        <v>233</v>
      </c>
      <c r="O25" s="7">
        <f t="shared" si="2"/>
        <v>0.63835616438356169</v>
      </c>
    </row>
    <row r="26" spans="1:15" ht="15.75" customHeight="1">
      <c r="A26" s="2" t="s">
        <v>24</v>
      </c>
      <c r="B26" s="3">
        <v>19</v>
      </c>
      <c r="C26" s="3">
        <v>29</v>
      </c>
      <c r="D26" s="3">
        <v>23</v>
      </c>
      <c r="E26" s="3">
        <v>28</v>
      </c>
      <c r="F26" s="3">
        <v>17</v>
      </c>
      <c r="G26" s="3">
        <v>24</v>
      </c>
      <c r="H26" s="3">
        <v>18</v>
      </c>
      <c r="I26" s="3">
        <v>40</v>
      </c>
      <c r="J26" s="3">
        <v>18</v>
      </c>
      <c r="K26" s="3">
        <v>25</v>
      </c>
      <c r="L26" s="3">
        <v>51</v>
      </c>
      <c r="M26" s="3">
        <v>33</v>
      </c>
      <c r="N26" s="7">
        <f t="shared" si="4"/>
        <v>325</v>
      </c>
      <c r="O26" s="7">
        <f t="shared" si="2"/>
        <v>0.8904109589041096</v>
      </c>
    </row>
    <row r="27" spans="1:15" ht="15.75" customHeight="1">
      <c r="A27" s="2" t="s">
        <v>25</v>
      </c>
      <c r="B27" s="3">
        <v>22</v>
      </c>
      <c r="C27" s="3">
        <v>26</v>
      </c>
      <c r="D27" s="3">
        <v>36</v>
      </c>
      <c r="E27" s="3">
        <v>39</v>
      </c>
      <c r="F27" s="3">
        <v>34</v>
      </c>
      <c r="G27" s="3">
        <v>40</v>
      </c>
      <c r="H27" s="3">
        <v>35</v>
      </c>
      <c r="I27" s="3">
        <v>65</v>
      </c>
      <c r="J27" s="3">
        <v>16</v>
      </c>
      <c r="K27" s="3">
        <v>52</v>
      </c>
      <c r="L27" s="3">
        <v>24</v>
      </c>
      <c r="M27" s="3">
        <v>46</v>
      </c>
      <c r="N27" s="7">
        <f t="shared" si="4"/>
        <v>435</v>
      </c>
      <c r="O27" s="7">
        <f t="shared" si="2"/>
        <v>1.1917808219178083</v>
      </c>
    </row>
    <row r="28" spans="1:15" ht="15.75" customHeight="1">
      <c r="A28" s="2" t="s">
        <v>26</v>
      </c>
      <c r="B28" s="3">
        <v>22</v>
      </c>
      <c r="C28" s="3">
        <v>24</v>
      </c>
      <c r="D28" s="3">
        <v>25</v>
      </c>
      <c r="E28" s="3">
        <v>19</v>
      </c>
      <c r="F28" s="3">
        <v>17</v>
      </c>
      <c r="G28" s="3">
        <v>23</v>
      </c>
      <c r="H28" s="3">
        <v>16</v>
      </c>
      <c r="I28" s="3">
        <v>38</v>
      </c>
      <c r="J28" s="3">
        <v>14</v>
      </c>
      <c r="K28" s="3">
        <v>15</v>
      </c>
      <c r="L28" s="3">
        <v>22</v>
      </c>
      <c r="M28" s="3">
        <v>20</v>
      </c>
      <c r="N28" s="7">
        <f t="shared" si="4"/>
        <v>255</v>
      </c>
      <c r="O28" s="7">
        <f t="shared" si="2"/>
        <v>0.69863013698630139</v>
      </c>
    </row>
    <row r="29" spans="1:15" ht="15.75" customHeight="1">
      <c r="A29" s="2" t="s">
        <v>27</v>
      </c>
      <c r="B29" s="3">
        <v>46</v>
      </c>
      <c r="C29" s="3">
        <v>36</v>
      </c>
      <c r="D29" s="3">
        <v>35</v>
      </c>
      <c r="E29" s="3">
        <v>36</v>
      </c>
      <c r="F29" s="3">
        <v>39</v>
      </c>
      <c r="G29" s="3">
        <v>24</v>
      </c>
      <c r="H29" s="3">
        <v>25</v>
      </c>
      <c r="I29" s="3">
        <v>24</v>
      </c>
      <c r="J29" s="3">
        <v>31</v>
      </c>
      <c r="K29" s="3">
        <v>36</v>
      </c>
      <c r="L29" s="3">
        <v>38</v>
      </c>
      <c r="M29" s="3">
        <v>38</v>
      </c>
      <c r="N29" s="7">
        <f t="shared" si="4"/>
        <v>408</v>
      </c>
      <c r="O29" s="7">
        <f t="shared" si="2"/>
        <v>1.1178082191780823</v>
      </c>
    </row>
    <row r="30" spans="1:15" ht="15.75" customHeight="1">
      <c r="A30" s="2" t="s">
        <v>28</v>
      </c>
      <c r="B30" s="3">
        <v>67</v>
      </c>
      <c r="C30" s="3">
        <v>69</v>
      </c>
      <c r="D30" s="3">
        <v>67</v>
      </c>
      <c r="E30" s="3">
        <v>86</v>
      </c>
      <c r="F30" s="3">
        <v>34</v>
      </c>
      <c r="G30" s="3">
        <v>62</v>
      </c>
      <c r="H30" s="3">
        <v>107</v>
      </c>
      <c r="I30" s="3">
        <v>70</v>
      </c>
      <c r="J30" s="3">
        <v>61</v>
      </c>
      <c r="K30" s="3">
        <v>63</v>
      </c>
      <c r="L30" s="3">
        <v>48</v>
      </c>
      <c r="M30" s="3">
        <v>24</v>
      </c>
      <c r="N30" s="7">
        <f t="shared" si="4"/>
        <v>758</v>
      </c>
      <c r="O30" s="7">
        <f t="shared" si="2"/>
        <v>2.0767123287671234</v>
      </c>
    </row>
    <row r="31" spans="1:15" ht="15.75" customHeight="1">
      <c r="A31" s="2" t="s">
        <v>29</v>
      </c>
      <c r="B31" s="3">
        <v>50</v>
      </c>
      <c r="C31" s="3">
        <v>36</v>
      </c>
      <c r="D31" s="3">
        <v>44</v>
      </c>
      <c r="E31" s="3">
        <v>53</v>
      </c>
      <c r="F31" s="3">
        <v>38</v>
      </c>
      <c r="G31" s="3">
        <v>34</v>
      </c>
      <c r="H31" s="3">
        <v>41</v>
      </c>
      <c r="I31" s="3">
        <v>40</v>
      </c>
      <c r="J31" s="3">
        <v>51</v>
      </c>
      <c r="K31" s="3">
        <v>43</v>
      </c>
      <c r="L31" s="3">
        <v>33</v>
      </c>
      <c r="M31" s="3">
        <v>24</v>
      </c>
      <c r="N31" s="7">
        <f t="shared" si="4"/>
        <v>487</v>
      </c>
      <c r="O31" s="7">
        <f t="shared" si="2"/>
        <v>1.3342465753424657</v>
      </c>
    </row>
    <row r="32" spans="1:15" ht="15.75" customHeight="1">
      <c r="A32" s="2" t="s">
        <v>30</v>
      </c>
      <c r="B32" s="3">
        <v>2</v>
      </c>
      <c r="C32" s="3">
        <v>12</v>
      </c>
      <c r="D32" s="3">
        <v>11</v>
      </c>
      <c r="E32" s="3">
        <v>11</v>
      </c>
      <c r="F32" s="3">
        <v>6</v>
      </c>
      <c r="G32" s="3">
        <v>7</v>
      </c>
      <c r="H32" s="3">
        <v>12</v>
      </c>
      <c r="I32" s="3">
        <v>5</v>
      </c>
      <c r="J32" s="3">
        <v>7</v>
      </c>
      <c r="K32" s="3">
        <v>8</v>
      </c>
      <c r="L32" s="3">
        <v>7</v>
      </c>
      <c r="M32" s="3">
        <v>5</v>
      </c>
      <c r="N32" s="7">
        <f t="shared" si="4"/>
        <v>93</v>
      </c>
      <c r="O32" s="7">
        <f t="shared" si="2"/>
        <v>0.25479452054794521</v>
      </c>
    </row>
    <row r="33" spans="1:15" ht="15.75" customHeight="1">
      <c r="A33" s="2" t="s">
        <v>31</v>
      </c>
      <c r="B33" s="3">
        <v>8</v>
      </c>
      <c r="C33" s="3">
        <v>4</v>
      </c>
      <c r="D33" s="3">
        <v>3</v>
      </c>
      <c r="E33" s="3">
        <v>2</v>
      </c>
      <c r="F33" s="3">
        <v>1</v>
      </c>
      <c r="G33" s="3">
        <v>6</v>
      </c>
      <c r="H33" s="3">
        <v>7</v>
      </c>
      <c r="I33" s="3">
        <v>3</v>
      </c>
      <c r="J33" s="3">
        <v>4</v>
      </c>
      <c r="K33" s="3">
        <v>10</v>
      </c>
      <c r="L33" s="3">
        <v>2</v>
      </c>
      <c r="M33" s="3">
        <v>4</v>
      </c>
      <c r="N33" s="7">
        <f t="shared" si="4"/>
        <v>54</v>
      </c>
      <c r="O33" s="7">
        <f t="shared" si="2"/>
        <v>0.14794520547945206</v>
      </c>
    </row>
    <row r="34" spans="1:15" ht="15.75" customHeight="1">
      <c r="A34" s="2" t="s">
        <v>32</v>
      </c>
      <c r="B34" s="3">
        <v>25</v>
      </c>
      <c r="C34" s="3">
        <v>16</v>
      </c>
      <c r="D34" s="3">
        <v>13</v>
      </c>
      <c r="E34" s="3">
        <v>9</v>
      </c>
      <c r="F34" s="3">
        <v>14</v>
      </c>
      <c r="G34" s="3">
        <v>17</v>
      </c>
      <c r="H34" s="3">
        <v>28</v>
      </c>
      <c r="I34" s="3">
        <v>11</v>
      </c>
      <c r="J34" s="3">
        <v>7</v>
      </c>
      <c r="K34" s="3">
        <v>18</v>
      </c>
      <c r="L34" s="3">
        <v>18</v>
      </c>
      <c r="M34" s="3">
        <v>8</v>
      </c>
      <c r="N34" s="7">
        <f t="shared" si="4"/>
        <v>184</v>
      </c>
      <c r="O34" s="7">
        <f t="shared" si="2"/>
        <v>0.50410958904109593</v>
      </c>
    </row>
    <row r="35" spans="1:15" ht="15.75" customHeight="1">
      <c r="A35" s="2" t="s">
        <v>33</v>
      </c>
      <c r="B35" s="3">
        <v>12</v>
      </c>
      <c r="C35" s="3">
        <v>13</v>
      </c>
      <c r="D35" s="3">
        <v>9</v>
      </c>
      <c r="E35" s="3">
        <v>22</v>
      </c>
      <c r="F35" s="3">
        <v>22</v>
      </c>
      <c r="G35" s="3">
        <v>9</v>
      </c>
      <c r="H35" s="3">
        <v>25</v>
      </c>
      <c r="I35" s="3">
        <v>18</v>
      </c>
      <c r="J35" s="3">
        <v>17</v>
      </c>
      <c r="K35" s="3">
        <v>26</v>
      </c>
      <c r="L35" s="129" t="s">
        <v>42</v>
      </c>
      <c r="M35" s="130"/>
      <c r="N35" s="130"/>
      <c r="O35" s="130"/>
    </row>
    <row r="36" spans="1:15" ht="15.75" customHeight="1">
      <c r="A36" s="2" t="s">
        <v>34</v>
      </c>
      <c r="B36" s="3">
        <v>17</v>
      </c>
      <c r="C36" s="3">
        <v>18</v>
      </c>
      <c r="D36" s="3">
        <v>24</v>
      </c>
      <c r="E36" s="3">
        <v>29</v>
      </c>
      <c r="F36" s="3">
        <v>15</v>
      </c>
      <c r="G36" s="3">
        <v>24</v>
      </c>
      <c r="H36" s="3">
        <v>26</v>
      </c>
      <c r="I36" s="3">
        <v>10</v>
      </c>
      <c r="J36" s="3">
        <v>20</v>
      </c>
      <c r="K36" s="3">
        <v>16</v>
      </c>
      <c r="L36" s="3">
        <v>23</v>
      </c>
      <c r="M36" s="3">
        <v>27</v>
      </c>
      <c r="N36" s="7">
        <f>SUM(B36:M36)</f>
        <v>249</v>
      </c>
      <c r="O36" s="7">
        <f>N36/365</f>
        <v>0.68219178082191778</v>
      </c>
    </row>
    <row r="37" spans="1:15" ht="15.75" customHeight="1">
      <c r="A37" s="2" t="s">
        <v>35</v>
      </c>
      <c r="B37" s="3">
        <v>40</v>
      </c>
      <c r="C37" s="3">
        <v>64</v>
      </c>
      <c r="D37" s="3">
        <v>55</v>
      </c>
      <c r="E37" s="3">
        <v>54</v>
      </c>
      <c r="F37" s="3">
        <v>60</v>
      </c>
      <c r="G37" s="3">
        <v>63</v>
      </c>
      <c r="H37" s="3">
        <v>53</v>
      </c>
      <c r="I37" s="3">
        <v>94</v>
      </c>
      <c r="J37" s="3">
        <v>58</v>
      </c>
      <c r="K37" s="3">
        <v>49</v>
      </c>
      <c r="L37" s="3">
        <v>52</v>
      </c>
      <c r="M37" s="3">
        <v>58</v>
      </c>
      <c r="N37" s="7">
        <f>SUM(B37:M37)</f>
        <v>700</v>
      </c>
      <c r="O37" s="7">
        <f>N37/365</f>
        <v>1.9178082191780821</v>
      </c>
    </row>
    <row r="38" spans="1:15" ht="15.75" customHeight="1">
      <c r="A38" s="2" t="s">
        <v>41</v>
      </c>
      <c r="B38" s="139" t="s">
        <v>48</v>
      </c>
      <c r="C38" s="142"/>
      <c r="D38" s="142"/>
      <c r="E38" s="142"/>
      <c r="F38" s="142"/>
      <c r="G38" s="142"/>
      <c r="H38" s="142"/>
      <c r="I38" s="142"/>
      <c r="J38" s="143"/>
      <c r="K38" s="3">
        <v>11</v>
      </c>
      <c r="L38" s="3">
        <v>16</v>
      </c>
      <c r="M38" s="3">
        <v>28</v>
      </c>
      <c r="N38" s="7">
        <f>SUM(B38:M38)</f>
        <v>55</v>
      </c>
      <c r="O38" s="7">
        <f>N38/90</f>
        <v>0.61111111111111116</v>
      </c>
    </row>
    <row r="39" spans="1:15" ht="15.75" customHeight="1">
      <c r="A39" s="6" t="s">
        <v>17</v>
      </c>
      <c r="B39" s="7">
        <f>SUM(B20:B37)</f>
        <v>675</v>
      </c>
      <c r="C39" s="7">
        <f>SUM(C20:C37)</f>
        <v>699</v>
      </c>
      <c r="D39" s="7">
        <f t="shared" ref="D39:J39" si="5">SUM(D20:D37)</f>
        <v>739.2</v>
      </c>
      <c r="E39" s="7">
        <f t="shared" si="5"/>
        <v>807</v>
      </c>
      <c r="F39" s="7">
        <f t="shared" si="5"/>
        <v>652</v>
      </c>
      <c r="G39" s="7">
        <f t="shared" si="5"/>
        <v>834</v>
      </c>
      <c r="H39" s="7">
        <f t="shared" si="5"/>
        <v>869</v>
      </c>
      <c r="I39" s="7">
        <f t="shared" si="5"/>
        <v>767</v>
      </c>
      <c r="J39" s="7">
        <f t="shared" si="5"/>
        <v>678.5</v>
      </c>
      <c r="K39" s="7">
        <f>SUM(K20:K38)</f>
        <v>789</v>
      </c>
      <c r="L39" s="7">
        <f>SUM(L20:L38)</f>
        <v>660</v>
      </c>
      <c r="M39" s="7">
        <f>SUM(M20:M38)</f>
        <v>612.9</v>
      </c>
      <c r="N39" s="7">
        <f>SUM(B39:M39)</f>
        <v>8782.6</v>
      </c>
      <c r="O39" s="7">
        <f>N39/365</f>
        <v>24.061917808219178</v>
      </c>
    </row>
    <row r="40" spans="1:15" s="30" customFormat="1" ht="15.75" customHeight="1">
      <c r="A40" s="57" t="s">
        <v>39</v>
      </c>
      <c r="B40" s="28">
        <f t="shared" ref="B40:G40" si="6">SUM(B19,B39)</f>
        <v>94635.8</v>
      </c>
      <c r="C40" s="28">
        <f t="shared" si="6"/>
        <v>92127</v>
      </c>
      <c r="D40" s="28">
        <f t="shared" si="6"/>
        <v>96871.2</v>
      </c>
      <c r="E40" s="28">
        <f t="shared" si="6"/>
        <v>81638</v>
      </c>
      <c r="F40" s="28">
        <f t="shared" si="6"/>
        <v>91810</v>
      </c>
      <c r="G40" s="28">
        <f t="shared" si="6"/>
        <v>83404</v>
      </c>
      <c r="H40" s="28">
        <v>82886.5</v>
      </c>
      <c r="I40" s="28">
        <v>79053.600000000006</v>
      </c>
      <c r="J40" s="28">
        <v>75830.7</v>
      </c>
      <c r="K40" s="28">
        <v>91564.2</v>
      </c>
      <c r="L40" s="28">
        <f>SUM(L19,L39)</f>
        <v>82323.3</v>
      </c>
      <c r="M40" s="28">
        <f>SUM(M19,M39)</f>
        <v>79175.299999999988</v>
      </c>
      <c r="N40" s="28">
        <f>SUM(N19,N39)</f>
        <v>1030089.7999999999</v>
      </c>
      <c r="O40" s="28">
        <f>SUM(O19,O39)</f>
        <v>2842.3789903313282</v>
      </c>
    </row>
    <row r="41" spans="1:15">
      <c r="H41" s="10"/>
    </row>
  </sheetData>
  <mergeCells count="4">
    <mergeCell ref="B38:J38"/>
    <mergeCell ref="D6:M6"/>
    <mergeCell ref="L16:M16"/>
    <mergeCell ref="L35:O3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>
      <selection activeCell="A7" sqref="A7"/>
    </sheetView>
  </sheetViews>
  <sheetFormatPr defaultColWidth="9.140625" defaultRowHeight="15"/>
  <cols>
    <col min="1" max="1" width="23.85546875" style="103" customWidth="1"/>
    <col min="2" max="2" width="11.85546875" style="103" customWidth="1"/>
    <col min="3" max="3" width="9.140625" style="103"/>
    <col min="4" max="4" width="11" style="103" customWidth="1"/>
    <col min="5" max="5" width="8.85546875" style="103" customWidth="1"/>
    <col min="6" max="6" width="11.5703125" style="103" customWidth="1"/>
    <col min="7" max="7" width="10.85546875" style="103" customWidth="1"/>
    <col min="8" max="8" width="10.5703125" style="103" customWidth="1"/>
    <col min="9" max="9" width="8.7109375" style="103" customWidth="1"/>
    <col min="10" max="10" width="9.28515625" style="114" customWidth="1"/>
    <col min="11" max="11" width="8" style="114" customWidth="1"/>
    <col min="12" max="12" width="8.7109375" style="114" customWidth="1"/>
    <col min="13" max="13" width="8" style="114" customWidth="1"/>
    <col min="14" max="14" width="12.42578125" style="114" customWidth="1"/>
    <col min="15" max="15" width="10.28515625" style="103" customWidth="1"/>
    <col min="16" max="16" width="11" style="103" customWidth="1"/>
    <col min="17" max="17" width="9.140625" style="103"/>
    <col min="18" max="18" width="21.42578125" style="103" customWidth="1"/>
    <col min="19" max="16384" width="9.140625" style="103"/>
  </cols>
  <sheetData>
    <row r="1" spans="1:16" ht="60">
      <c r="A1" s="98" t="s">
        <v>64</v>
      </c>
      <c r="B1" s="99">
        <v>42370</v>
      </c>
      <c r="C1" s="99">
        <v>42401</v>
      </c>
      <c r="D1" s="99">
        <v>42430</v>
      </c>
      <c r="E1" s="99">
        <v>42461</v>
      </c>
      <c r="F1" s="99">
        <v>42491</v>
      </c>
      <c r="G1" s="99">
        <v>42522</v>
      </c>
      <c r="H1" s="99">
        <v>42552</v>
      </c>
      <c r="I1" s="99">
        <v>42583</v>
      </c>
      <c r="J1" s="99">
        <v>42614</v>
      </c>
      <c r="K1" s="99">
        <v>42644</v>
      </c>
      <c r="L1" s="99">
        <v>42675</v>
      </c>
      <c r="M1" s="99">
        <v>42705</v>
      </c>
      <c r="N1" s="99" t="s">
        <v>66</v>
      </c>
      <c r="O1" s="98" t="s">
        <v>67</v>
      </c>
      <c r="P1" s="98" t="s">
        <v>69</v>
      </c>
    </row>
    <row r="2" spans="1:16" s="104" customFormat="1" ht="21.6" customHeight="1">
      <c r="A2" s="77" t="s">
        <v>0</v>
      </c>
      <c r="B2" s="78">
        <v>18554.900000000001</v>
      </c>
      <c r="C2" s="78">
        <v>19345</v>
      </c>
      <c r="D2" s="78">
        <v>19649.3</v>
      </c>
      <c r="E2" s="78">
        <v>18621</v>
      </c>
      <c r="F2" s="78">
        <v>18485</v>
      </c>
      <c r="G2" s="78">
        <v>19007.999999999996</v>
      </c>
      <c r="H2" s="78">
        <v>18586.899999999998</v>
      </c>
      <c r="I2" s="78">
        <v>17640.800000000003</v>
      </c>
      <c r="J2" s="79">
        <v>19733.2</v>
      </c>
      <c r="K2" s="79">
        <v>19294.400000000001</v>
      </c>
      <c r="L2" s="85">
        <v>20413</v>
      </c>
      <c r="M2" s="85">
        <v>19363.099999999999</v>
      </c>
      <c r="N2" s="79">
        <f>SUM(B2:M2)</f>
        <v>228694.60000000003</v>
      </c>
      <c r="O2" s="79">
        <f>AVERAGE(B2:M2)</f>
        <v>19057.883333333335</v>
      </c>
      <c r="P2" s="79">
        <f>O2/30</f>
        <v>635.26277777777784</v>
      </c>
    </row>
    <row r="3" spans="1:16" s="104" customFormat="1" ht="16.899999999999999" customHeight="1">
      <c r="A3" s="77" t="s">
        <v>1</v>
      </c>
      <c r="B3" s="78">
        <v>22269</v>
      </c>
      <c r="C3" s="78">
        <v>23471</v>
      </c>
      <c r="D3" s="78">
        <v>23177</v>
      </c>
      <c r="E3" s="105">
        <v>23711</v>
      </c>
      <c r="F3" s="105">
        <v>21511</v>
      </c>
      <c r="G3" s="105">
        <v>21659</v>
      </c>
      <c r="H3" s="78">
        <v>21604</v>
      </c>
      <c r="I3" s="78">
        <v>21905</v>
      </c>
      <c r="J3" s="79">
        <v>23321</v>
      </c>
      <c r="K3" s="79">
        <v>23479</v>
      </c>
      <c r="L3" s="85">
        <v>22402</v>
      </c>
      <c r="M3" s="85">
        <v>19334</v>
      </c>
      <c r="N3" s="79">
        <f t="shared" ref="N3:N16" si="0">SUM(B3:M3)</f>
        <v>267843</v>
      </c>
      <c r="O3" s="79">
        <f t="shared" ref="O3:O16" si="1">AVERAGE(B3:M3)</f>
        <v>22320.25</v>
      </c>
      <c r="P3" s="79">
        <f t="shared" ref="P3:P16" si="2">O3/30</f>
        <v>744.00833333333333</v>
      </c>
    </row>
    <row r="4" spans="1:16" s="104" customFormat="1" ht="17.45" customHeight="1">
      <c r="A4" s="77" t="s">
        <v>2</v>
      </c>
      <c r="B4" s="80">
        <v>3907</v>
      </c>
      <c r="C4" s="79">
        <v>4288</v>
      </c>
      <c r="D4" s="78">
        <v>4818</v>
      </c>
      <c r="E4" s="105">
        <v>3666</v>
      </c>
      <c r="F4" s="81">
        <v>3547</v>
      </c>
      <c r="G4" s="78">
        <v>3948</v>
      </c>
      <c r="H4" s="78">
        <v>3726</v>
      </c>
      <c r="I4" s="78">
        <v>3844</v>
      </c>
      <c r="J4" s="106">
        <v>3780</v>
      </c>
      <c r="K4" s="106">
        <v>4274</v>
      </c>
      <c r="L4" s="120">
        <v>4509</v>
      </c>
      <c r="M4" s="120">
        <v>4365</v>
      </c>
      <c r="N4" s="79">
        <f t="shared" si="0"/>
        <v>48672</v>
      </c>
      <c r="O4" s="79">
        <f t="shared" si="1"/>
        <v>4056</v>
      </c>
      <c r="P4" s="79">
        <f t="shared" si="2"/>
        <v>135.19999999999999</v>
      </c>
    </row>
    <row r="5" spans="1:16" s="104" customFormat="1" ht="18" customHeight="1">
      <c r="A5" s="77" t="s">
        <v>3</v>
      </c>
      <c r="B5" s="80">
        <v>2285</v>
      </c>
      <c r="C5" s="78">
        <v>2326</v>
      </c>
      <c r="D5" s="78">
        <v>2572</v>
      </c>
      <c r="E5" s="82">
        <v>2130</v>
      </c>
      <c r="F5" s="105">
        <v>2056</v>
      </c>
      <c r="G5" s="105">
        <v>2618</v>
      </c>
      <c r="H5" s="78">
        <v>1680</v>
      </c>
      <c r="I5" s="78">
        <v>1887</v>
      </c>
      <c r="J5" s="79">
        <v>2136</v>
      </c>
      <c r="K5" s="79">
        <v>1798</v>
      </c>
      <c r="L5" s="85">
        <v>2320</v>
      </c>
      <c r="M5" s="85">
        <v>2067</v>
      </c>
      <c r="N5" s="79">
        <f t="shared" si="0"/>
        <v>25875</v>
      </c>
      <c r="O5" s="79">
        <f t="shared" si="1"/>
        <v>2156.25</v>
      </c>
      <c r="P5" s="79">
        <f t="shared" si="2"/>
        <v>71.875</v>
      </c>
    </row>
    <row r="6" spans="1:16" s="104" customFormat="1" ht="19.149999999999999" customHeight="1">
      <c r="A6" s="77" t="s">
        <v>68</v>
      </c>
      <c r="B6" s="83">
        <v>249</v>
      </c>
      <c r="C6" s="78">
        <v>194</v>
      </c>
      <c r="D6" s="78">
        <v>589</v>
      </c>
      <c r="E6" s="79">
        <v>301</v>
      </c>
      <c r="F6" s="105">
        <v>276</v>
      </c>
      <c r="G6" s="105">
        <v>280</v>
      </c>
      <c r="H6" s="78">
        <v>402</v>
      </c>
      <c r="I6" s="78">
        <v>322</v>
      </c>
      <c r="J6" s="79">
        <v>521</v>
      </c>
      <c r="K6" s="79">
        <v>270</v>
      </c>
      <c r="L6" s="85">
        <v>260</v>
      </c>
      <c r="M6" s="85">
        <v>260</v>
      </c>
      <c r="N6" s="79">
        <f t="shared" si="0"/>
        <v>3924</v>
      </c>
      <c r="O6" s="79">
        <f t="shared" si="1"/>
        <v>327</v>
      </c>
      <c r="P6" s="79">
        <f t="shared" si="2"/>
        <v>10.9</v>
      </c>
    </row>
    <row r="7" spans="1:16" s="104" customFormat="1" ht="22.15" customHeight="1">
      <c r="A7" s="77" t="s">
        <v>6</v>
      </c>
      <c r="B7" s="80">
        <v>3226</v>
      </c>
      <c r="C7" s="78">
        <v>3524</v>
      </c>
      <c r="D7" s="78">
        <v>4335</v>
      </c>
      <c r="E7" s="105">
        <v>3444</v>
      </c>
      <c r="F7" s="105">
        <v>3665</v>
      </c>
      <c r="G7" s="105">
        <v>3769</v>
      </c>
      <c r="H7" s="78">
        <v>3675.25</v>
      </c>
      <c r="I7" s="84">
        <v>4827.66</v>
      </c>
      <c r="J7" s="79">
        <v>3757.05</v>
      </c>
      <c r="K7" s="79">
        <v>4373.6499999999996</v>
      </c>
      <c r="L7" s="85">
        <v>3794.85</v>
      </c>
      <c r="M7" s="85">
        <f>619.18+674.48+642+623.1+702.48+629.15+301.8</f>
        <v>4192.1899999999996</v>
      </c>
      <c r="N7" s="79">
        <f t="shared" si="0"/>
        <v>46583.65</v>
      </c>
      <c r="O7" s="79">
        <f t="shared" si="1"/>
        <v>3881.9708333333333</v>
      </c>
      <c r="P7" s="79">
        <f t="shared" si="2"/>
        <v>129.39902777777777</v>
      </c>
    </row>
    <row r="8" spans="1:16" s="104" customFormat="1" ht="19.899999999999999" customHeight="1">
      <c r="A8" s="77" t="s">
        <v>9</v>
      </c>
      <c r="B8" s="80">
        <v>1900</v>
      </c>
      <c r="C8" s="78">
        <v>2097</v>
      </c>
      <c r="D8" s="78">
        <v>2187</v>
      </c>
      <c r="E8" s="79">
        <v>1954</v>
      </c>
      <c r="F8" s="78">
        <v>1664</v>
      </c>
      <c r="G8" s="78">
        <v>1970</v>
      </c>
      <c r="H8" s="78">
        <v>2219</v>
      </c>
      <c r="I8" s="78">
        <v>1936</v>
      </c>
      <c r="J8" s="79">
        <v>2156</v>
      </c>
      <c r="K8" s="79">
        <v>2651</v>
      </c>
      <c r="L8" s="85">
        <v>2051</v>
      </c>
      <c r="M8" s="85">
        <v>2029</v>
      </c>
      <c r="N8" s="79">
        <f t="shared" si="0"/>
        <v>24814</v>
      </c>
      <c r="O8" s="79">
        <f t="shared" si="1"/>
        <v>2067.8333333333335</v>
      </c>
      <c r="P8" s="79">
        <f t="shared" si="2"/>
        <v>68.927777777777777</v>
      </c>
    </row>
    <row r="9" spans="1:16" s="104" customFormat="1" ht="19.5" customHeight="1">
      <c r="A9" s="77" t="s">
        <v>14</v>
      </c>
      <c r="B9" s="80">
        <v>1208</v>
      </c>
      <c r="C9" s="78">
        <v>465</v>
      </c>
      <c r="D9" s="78">
        <v>1072</v>
      </c>
      <c r="E9" s="78">
        <v>1198</v>
      </c>
      <c r="F9" s="78">
        <v>891</v>
      </c>
      <c r="G9" s="78">
        <v>1242</v>
      </c>
      <c r="H9" s="78">
        <v>1151</v>
      </c>
      <c r="I9" s="78">
        <v>1281</v>
      </c>
      <c r="J9" s="79">
        <v>1297</v>
      </c>
      <c r="K9" s="79">
        <v>1036</v>
      </c>
      <c r="L9" s="85">
        <v>1255</v>
      </c>
      <c r="M9" s="85">
        <v>1036</v>
      </c>
      <c r="N9" s="79">
        <f t="shared" si="0"/>
        <v>13132</v>
      </c>
      <c r="O9" s="79">
        <f t="shared" si="1"/>
        <v>1094.3333333333333</v>
      </c>
      <c r="P9" s="79">
        <f t="shared" si="2"/>
        <v>36.477777777777774</v>
      </c>
    </row>
    <row r="10" spans="1:16" s="104" customFormat="1" ht="19.149999999999999" customHeight="1">
      <c r="A10" s="77" t="s">
        <v>8</v>
      </c>
      <c r="B10" s="80">
        <v>5354</v>
      </c>
      <c r="C10" s="78">
        <v>5009</v>
      </c>
      <c r="D10" s="78">
        <v>4805</v>
      </c>
      <c r="E10" s="78">
        <v>4651</v>
      </c>
      <c r="F10" s="78">
        <v>4252</v>
      </c>
      <c r="G10" s="78">
        <v>4509</v>
      </c>
      <c r="H10" s="78">
        <v>4698</v>
      </c>
      <c r="I10" s="78">
        <v>4799</v>
      </c>
      <c r="J10" s="79">
        <v>4863</v>
      </c>
      <c r="K10" s="79">
        <v>5558</v>
      </c>
      <c r="L10" s="85">
        <v>5368</v>
      </c>
      <c r="M10" s="85">
        <v>5394</v>
      </c>
      <c r="N10" s="79">
        <f t="shared" si="0"/>
        <v>59260</v>
      </c>
      <c r="O10" s="79">
        <f t="shared" si="1"/>
        <v>4938.333333333333</v>
      </c>
      <c r="P10" s="79">
        <f t="shared" si="2"/>
        <v>164.61111111111111</v>
      </c>
    </row>
    <row r="11" spans="1:16" s="104" customFormat="1" ht="19.149999999999999" customHeight="1">
      <c r="A11" s="77" t="s">
        <v>15</v>
      </c>
      <c r="B11" s="80">
        <v>1668</v>
      </c>
      <c r="C11" s="78">
        <v>1704</v>
      </c>
      <c r="D11" s="79">
        <v>1929</v>
      </c>
      <c r="E11" s="105">
        <v>1655</v>
      </c>
      <c r="F11" s="78">
        <v>1995</v>
      </c>
      <c r="G11" s="105">
        <v>1968</v>
      </c>
      <c r="H11" s="85">
        <v>2084</v>
      </c>
      <c r="I11" s="78">
        <v>2412</v>
      </c>
      <c r="J11" s="79">
        <v>1983</v>
      </c>
      <c r="K11" s="79">
        <v>2044</v>
      </c>
      <c r="L11" s="85">
        <v>1695.31</v>
      </c>
      <c r="M11" s="85">
        <v>2348.36</v>
      </c>
      <c r="N11" s="79">
        <f t="shared" si="0"/>
        <v>23485.670000000002</v>
      </c>
      <c r="O11" s="79">
        <f t="shared" si="1"/>
        <v>1957.1391666666668</v>
      </c>
      <c r="P11" s="79">
        <f t="shared" si="2"/>
        <v>65.237972222222226</v>
      </c>
    </row>
    <row r="12" spans="1:16" s="104" customFormat="1" ht="19.149999999999999" customHeight="1">
      <c r="A12" s="86" t="s">
        <v>10</v>
      </c>
      <c r="B12" s="87">
        <v>2143</v>
      </c>
      <c r="C12" s="85">
        <v>3319</v>
      </c>
      <c r="D12" s="85">
        <v>2837</v>
      </c>
      <c r="E12" s="85">
        <v>2714</v>
      </c>
      <c r="F12" s="85">
        <v>3036</v>
      </c>
      <c r="G12" s="85">
        <v>3006</v>
      </c>
      <c r="H12" s="85">
        <v>2648</v>
      </c>
      <c r="I12" s="85">
        <v>3465</v>
      </c>
      <c r="J12" s="85">
        <v>2883</v>
      </c>
      <c r="K12" s="85">
        <v>3316.44</v>
      </c>
      <c r="L12" s="85">
        <v>2716.24</v>
      </c>
      <c r="M12" s="85">
        <f>414.16+492.9+455.96+427.46+458.36+471.4+372</f>
        <v>3092.2400000000002</v>
      </c>
      <c r="N12" s="79">
        <f t="shared" si="0"/>
        <v>35175.919999999998</v>
      </c>
      <c r="O12" s="79">
        <f t="shared" si="1"/>
        <v>2931.3266666666664</v>
      </c>
      <c r="P12" s="79">
        <f t="shared" si="2"/>
        <v>97.710888888888874</v>
      </c>
    </row>
    <row r="13" spans="1:16" s="104" customFormat="1" ht="19.899999999999999" customHeight="1">
      <c r="A13" s="77" t="s">
        <v>12</v>
      </c>
      <c r="B13" s="80">
        <v>2471</v>
      </c>
      <c r="C13" s="78">
        <v>2769</v>
      </c>
      <c r="D13" s="78">
        <v>3226</v>
      </c>
      <c r="E13" s="105">
        <v>2696</v>
      </c>
      <c r="F13" s="105">
        <v>2485</v>
      </c>
      <c r="G13" s="105">
        <v>3580</v>
      </c>
      <c r="H13" s="78">
        <v>2783</v>
      </c>
      <c r="I13" s="78">
        <v>3244</v>
      </c>
      <c r="J13" s="79">
        <v>2670</v>
      </c>
      <c r="K13" s="79">
        <v>2808</v>
      </c>
      <c r="L13" s="85">
        <v>3869</v>
      </c>
      <c r="M13" s="85">
        <v>2960</v>
      </c>
      <c r="N13" s="79">
        <f t="shared" si="0"/>
        <v>35561</v>
      </c>
      <c r="O13" s="79">
        <f t="shared" si="1"/>
        <v>2963.4166666666665</v>
      </c>
      <c r="P13" s="79">
        <f t="shared" si="2"/>
        <v>98.780555555555551</v>
      </c>
    </row>
    <row r="14" spans="1:16" s="104" customFormat="1" ht="19.149999999999999" customHeight="1">
      <c r="A14" s="77" t="s">
        <v>7</v>
      </c>
      <c r="B14" s="88">
        <v>776</v>
      </c>
      <c r="C14" s="78">
        <v>971</v>
      </c>
      <c r="D14" s="78">
        <v>1041</v>
      </c>
      <c r="E14" s="105">
        <v>941</v>
      </c>
      <c r="F14" s="105">
        <v>721</v>
      </c>
      <c r="G14" s="105">
        <v>213</v>
      </c>
      <c r="H14" s="78">
        <v>694.5</v>
      </c>
      <c r="I14" s="78">
        <v>725.65</v>
      </c>
      <c r="J14" s="85">
        <v>755.71</v>
      </c>
      <c r="K14" s="85">
        <v>882.41</v>
      </c>
      <c r="L14" s="85">
        <v>852.5</v>
      </c>
      <c r="M14" s="85">
        <v>608.64</v>
      </c>
      <c r="N14" s="79">
        <f t="shared" si="0"/>
        <v>9182.41</v>
      </c>
      <c r="O14" s="79">
        <f t="shared" si="1"/>
        <v>765.20083333333332</v>
      </c>
      <c r="P14" s="79">
        <f t="shared" si="2"/>
        <v>25.506694444444445</v>
      </c>
    </row>
    <row r="15" spans="1:16" s="104" customFormat="1" ht="18.600000000000001" customHeight="1">
      <c r="A15" s="77" t="s">
        <v>13</v>
      </c>
      <c r="B15" s="80">
        <v>2688</v>
      </c>
      <c r="C15" s="78">
        <v>2618</v>
      </c>
      <c r="D15" s="78">
        <v>2977</v>
      </c>
      <c r="E15" s="105">
        <v>2470</v>
      </c>
      <c r="F15" s="107">
        <v>2264</v>
      </c>
      <c r="G15" s="105">
        <v>3013</v>
      </c>
      <c r="H15" s="81">
        <v>2490</v>
      </c>
      <c r="I15" s="78">
        <v>2675</v>
      </c>
      <c r="J15" s="85">
        <v>2505</v>
      </c>
      <c r="K15" s="85">
        <v>2881</v>
      </c>
      <c r="L15" s="85">
        <v>3471</v>
      </c>
      <c r="M15" s="85">
        <v>2667</v>
      </c>
      <c r="N15" s="79">
        <f t="shared" si="0"/>
        <v>32719</v>
      </c>
      <c r="O15" s="79">
        <f t="shared" si="1"/>
        <v>2726.5833333333335</v>
      </c>
      <c r="P15" s="79">
        <f t="shared" si="2"/>
        <v>90.88611111111112</v>
      </c>
    </row>
    <row r="16" spans="1:16" s="104" customFormat="1" ht="18" customHeight="1">
      <c r="A16" s="77" t="s">
        <v>16</v>
      </c>
      <c r="B16" s="80">
        <f>10+1438</f>
        <v>1448</v>
      </c>
      <c r="C16" s="78">
        <f>7+1370</f>
        <v>1377</v>
      </c>
      <c r="D16" s="78">
        <f>21+1549</f>
        <v>1570</v>
      </c>
      <c r="E16" s="108">
        <f>28+1458</f>
        <v>1486</v>
      </c>
      <c r="F16" s="108">
        <f>42+1425</f>
        <v>1467</v>
      </c>
      <c r="G16" s="105">
        <f>19+1213</f>
        <v>1232</v>
      </c>
      <c r="H16" s="83">
        <f>16+1305</f>
        <v>1321</v>
      </c>
      <c r="I16" s="78">
        <f>20+1343</f>
        <v>1363</v>
      </c>
      <c r="J16" s="85">
        <f>10+1207</f>
        <v>1217</v>
      </c>
      <c r="K16" s="85">
        <v>1351</v>
      </c>
      <c r="L16" s="85">
        <f>16+1323</f>
        <v>1339</v>
      </c>
      <c r="M16" s="85">
        <f>9+1269</f>
        <v>1278</v>
      </c>
      <c r="N16" s="79">
        <f t="shared" si="0"/>
        <v>16449</v>
      </c>
      <c r="O16" s="79">
        <f t="shared" si="1"/>
        <v>1370.75</v>
      </c>
      <c r="P16" s="79">
        <f t="shared" si="2"/>
        <v>45.69166666666667</v>
      </c>
    </row>
    <row r="17" spans="1:16" s="104" customFormat="1" ht="22.15" customHeight="1">
      <c r="A17" s="100" t="s">
        <v>17</v>
      </c>
      <c r="B17" s="101">
        <f t="shared" ref="B17:N17" si="3">SUM(B2:B16)</f>
        <v>70146.899999999994</v>
      </c>
      <c r="C17" s="101">
        <f t="shared" si="3"/>
        <v>73477</v>
      </c>
      <c r="D17" s="101">
        <f t="shared" si="3"/>
        <v>76784.3</v>
      </c>
      <c r="E17" s="101">
        <f>SUM(E2:E16)</f>
        <v>71638</v>
      </c>
      <c r="F17" s="101">
        <f t="shared" si="3"/>
        <v>68315</v>
      </c>
      <c r="G17" s="101">
        <f t="shared" si="3"/>
        <v>72015</v>
      </c>
      <c r="H17" s="101">
        <f t="shared" si="3"/>
        <v>69762.649999999994</v>
      </c>
      <c r="I17" s="101">
        <f t="shared" si="3"/>
        <v>72327.11</v>
      </c>
      <c r="J17" s="101">
        <f t="shared" si="3"/>
        <v>73577.960000000006</v>
      </c>
      <c r="K17" s="101">
        <f t="shared" si="3"/>
        <v>76016.900000000009</v>
      </c>
      <c r="L17" s="101">
        <f t="shared" si="3"/>
        <v>76315.899999999994</v>
      </c>
      <c r="M17" s="101">
        <f t="shared" si="3"/>
        <v>70994.53</v>
      </c>
      <c r="N17" s="101">
        <f t="shared" si="3"/>
        <v>871371.25000000023</v>
      </c>
      <c r="O17" s="101">
        <f>AVERAGE(B17:M17)</f>
        <v>72614.270833333328</v>
      </c>
      <c r="P17" s="101">
        <f t="shared" ref="P17" si="4">O17/30</f>
        <v>2420.4756944444443</v>
      </c>
    </row>
    <row r="18" spans="1:16" ht="17.45" customHeight="1">
      <c r="A18" s="77" t="s">
        <v>29</v>
      </c>
      <c r="B18" s="116"/>
      <c r="C18" s="89">
        <v>51</v>
      </c>
      <c r="D18" s="89">
        <v>26</v>
      </c>
      <c r="E18" s="115">
        <v>28</v>
      </c>
      <c r="F18" s="115">
        <v>24</v>
      </c>
      <c r="G18" s="115">
        <v>33</v>
      </c>
      <c r="H18" s="79">
        <v>27</v>
      </c>
      <c r="I18" s="79">
        <v>30</v>
      </c>
      <c r="J18" s="91">
        <v>29</v>
      </c>
      <c r="K18" s="91">
        <v>0</v>
      </c>
      <c r="L18" s="91">
        <v>0</v>
      </c>
      <c r="M18" s="91">
        <v>0</v>
      </c>
      <c r="N18" s="79">
        <f t="shared" ref="N18:N25" si="5">SUM(B18:M18)</f>
        <v>248</v>
      </c>
      <c r="O18" s="79">
        <f t="shared" ref="O18:O25" si="6">AVERAGE(B18:M18)</f>
        <v>22.545454545454547</v>
      </c>
      <c r="P18" s="79">
        <f t="shared" ref="P18:P25" si="7">O18/30</f>
        <v>0.75151515151515158</v>
      </c>
    </row>
    <row r="19" spans="1:16" s="104" customFormat="1" ht="15.6" customHeight="1">
      <c r="A19" s="77" t="s">
        <v>23</v>
      </c>
      <c r="B19" s="116"/>
      <c r="C19" s="78">
        <v>11</v>
      </c>
      <c r="D19" s="116"/>
      <c r="E19" s="116"/>
      <c r="F19" s="116"/>
      <c r="G19" s="115">
        <v>37</v>
      </c>
      <c r="H19" s="79">
        <v>18.8</v>
      </c>
      <c r="I19" s="79">
        <v>10</v>
      </c>
      <c r="J19" s="91">
        <v>7</v>
      </c>
      <c r="K19" s="91">
        <v>0</v>
      </c>
      <c r="L19" s="91">
        <v>34</v>
      </c>
      <c r="M19" s="91">
        <v>10</v>
      </c>
      <c r="N19" s="79">
        <f t="shared" si="5"/>
        <v>127.8</v>
      </c>
      <c r="O19" s="79">
        <f t="shared" si="6"/>
        <v>15.975</v>
      </c>
      <c r="P19" s="79">
        <f t="shared" si="7"/>
        <v>0.53249999999999997</v>
      </c>
    </row>
    <row r="20" spans="1:16" s="104" customFormat="1" ht="14.45" customHeight="1">
      <c r="A20" s="77" t="s">
        <v>35</v>
      </c>
      <c r="B20" s="78">
        <v>19</v>
      </c>
      <c r="C20" s="78">
        <v>13</v>
      </c>
      <c r="D20" s="78">
        <v>11</v>
      </c>
      <c r="E20" s="115">
        <v>13</v>
      </c>
      <c r="F20" s="115">
        <v>17</v>
      </c>
      <c r="G20" s="116"/>
      <c r="H20" s="79">
        <v>23</v>
      </c>
      <c r="I20" s="79">
        <v>20</v>
      </c>
      <c r="J20" s="91">
        <v>8</v>
      </c>
      <c r="K20" s="91">
        <v>22</v>
      </c>
      <c r="L20" s="91">
        <v>21</v>
      </c>
      <c r="M20" s="91">
        <v>11</v>
      </c>
      <c r="N20" s="79">
        <f t="shared" si="5"/>
        <v>178</v>
      </c>
      <c r="O20" s="79">
        <f t="shared" si="6"/>
        <v>16.181818181818183</v>
      </c>
      <c r="P20" s="79">
        <f t="shared" si="7"/>
        <v>0.53939393939393943</v>
      </c>
    </row>
    <row r="21" spans="1:16">
      <c r="A21" s="77" t="s">
        <v>34</v>
      </c>
      <c r="B21" s="78">
        <v>11</v>
      </c>
      <c r="C21" s="78">
        <v>7</v>
      </c>
      <c r="D21" s="78">
        <v>12</v>
      </c>
      <c r="E21" s="115">
        <v>31</v>
      </c>
      <c r="F21" s="115">
        <v>19</v>
      </c>
      <c r="G21" s="116"/>
      <c r="H21" s="79">
        <v>20</v>
      </c>
      <c r="I21" s="79">
        <v>20</v>
      </c>
      <c r="J21" s="91">
        <v>21</v>
      </c>
      <c r="K21" s="91">
        <v>18</v>
      </c>
      <c r="L21" s="91">
        <v>30</v>
      </c>
      <c r="M21" s="91">
        <v>3</v>
      </c>
      <c r="N21" s="79">
        <f t="shared" si="5"/>
        <v>192</v>
      </c>
      <c r="O21" s="79">
        <f t="shared" si="6"/>
        <v>17.454545454545453</v>
      </c>
      <c r="P21" s="79">
        <f t="shared" si="7"/>
        <v>0.58181818181818179</v>
      </c>
    </row>
    <row r="22" spans="1:16">
      <c r="A22" s="77" t="s">
        <v>24</v>
      </c>
      <c r="B22" s="78">
        <v>20</v>
      </c>
      <c r="C22" s="78">
        <v>17</v>
      </c>
      <c r="D22" s="78">
        <v>10</v>
      </c>
      <c r="E22" s="115">
        <v>7</v>
      </c>
      <c r="F22" s="116"/>
      <c r="G22" s="121"/>
      <c r="H22" s="85">
        <v>20</v>
      </c>
      <c r="I22" s="85">
        <v>22</v>
      </c>
      <c r="J22" s="85">
        <v>24</v>
      </c>
      <c r="K22" s="85">
        <v>31</v>
      </c>
      <c r="L22" s="85">
        <v>16</v>
      </c>
      <c r="M22" s="85">
        <v>20</v>
      </c>
      <c r="N22" s="79">
        <f t="shared" si="5"/>
        <v>187</v>
      </c>
      <c r="O22" s="79">
        <f t="shared" si="6"/>
        <v>18.7</v>
      </c>
      <c r="P22" s="79">
        <f t="shared" si="7"/>
        <v>0.62333333333333329</v>
      </c>
    </row>
    <row r="23" spans="1:16">
      <c r="A23" s="77" t="s">
        <v>26</v>
      </c>
      <c r="B23" s="78">
        <v>17</v>
      </c>
      <c r="C23" s="78">
        <v>13</v>
      </c>
      <c r="D23" s="78">
        <v>22</v>
      </c>
      <c r="E23" s="116"/>
      <c r="F23" s="116"/>
      <c r="G23" s="116"/>
      <c r="H23" s="79">
        <v>64</v>
      </c>
      <c r="I23" s="79">
        <v>16</v>
      </c>
      <c r="J23" s="90">
        <v>12</v>
      </c>
      <c r="K23" s="90">
        <v>10</v>
      </c>
      <c r="L23" s="90">
        <v>15</v>
      </c>
      <c r="M23" s="90">
        <v>11</v>
      </c>
      <c r="N23" s="79">
        <f t="shared" si="5"/>
        <v>180</v>
      </c>
      <c r="O23" s="79">
        <f t="shared" si="6"/>
        <v>20</v>
      </c>
      <c r="P23" s="79">
        <f t="shared" si="7"/>
        <v>0.66666666666666663</v>
      </c>
    </row>
    <row r="24" spans="1:16">
      <c r="A24" s="77" t="s">
        <v>33</v>
      </c>
      <c r="B24" s="88">
        <v>12</v>
      </c>
      <c r="C24" s="88">
        <v>14</v>
      </c>
      <c r="D24" s="78">
        <v>27</v>
      </c>
      <c r="E24" s="115">
        <v>19</v>
      </c>
      <c r="F24" s="116"/>
      <c r="G24" s="116"/>
      <c r="H24" s="79">
        <v>21</v>
      </c>
      <c r="I24" s="79">
        <v>11</v>
      </c>
      <c r="J24" s="90">
        <v>19</v>
      </c>
      <c r="K24" s="90">
        <v>12</v>
      </c>
      <c r="L24" s="90">
        <v>15</v>
      </c>
      <c r="M24" s="90">
        <v>6</v>
      </c>
      <c r="N24" s="79">
        <f t="shared" si="5"/>
        <v>156</v>
      </c>
      <c r="O24" s="79">
        <f t="shared" si="6"/>
        <v>15.6</v>
      </c>
      <c r="P24" s="79">
        <f t="shared" si="7"/>
        <v>0.52</v>
      </c>
    </row>
    <row r="25" spans="1:16" ht="16.149999999999999" customHeight="1">
      <c r="A25" s="77" t="s">
        <v>21</v>
      </c>
      <c r="B25" s="79">
        <v>52</v>
      </c>
      <c r="C25" s="79">
        <v>36</v>
      </c>
      <c r="D25" s="79">
        <v>41</v>
      </c>
      <c r="E25" s="115">
        <v>29</v>
      </c>
      <c r="F25" s="116"/>
      <c r="G25" s="116"/>
      <c r="H25" s="79">
        <v>111</v>
      </c>
      <c r="I25" s="79">
        <v>36</v>
      </c>
      <c r="J25" s="90">
        <v>31</v>
      </c>
      <c r="K25" s="90">
        <v>28</v>
      </c>
      <c r="L25" s="90">
        <v>32</v>
      </c>
      <c r="M25" s="90">
        <v>44</v>
      </c>
      <c r="N25" s="79">
        <f t="shared" si="5"/>
        <v>440</v>
      </c>
      <c r="O25" s="79">
        <f t="shared" si="6"/>
        <v>44</v>
      </c>
      <c r="P25" s="79">
        <f t="shared" si="7"/>
        <v>1.4666666666666666</v>
      </c>
    </row>
    <row r="26" spans="1:16">
      <c r="A26" s="77" t="s">
        <v>20</v>
      </c>
      <c r="B26" s="116"/>
      <c r="C26" s="78">
        <v>119</v>
      </c>
      <c r="D26" s="78">
        <v>73</v>
      </c>
      <c r="E26" s="115">
        <v>75.5</v>
      </c>
      <c r="F26" s="115">
        <v>65</v>
      </c>
      <c r="G26" s="115">
        <v>96</v>
      </c>
      <c r="H26" s="79">
        <v>62</v>
      </c>
      <c r="I26" s="79">
        <v>80</v>
      </c>
      <c r="J26" s="90">
        <v>104</v>
      </c>
      <c r="K26" s="90">
        <v>54.2</v>
      </c>
      <c r="L26" s="90">
        <v>75</v>
      </c>
      <c r="M26" s="90">
        <v>116</v>
      </c>
      <c r="N26" s="79">
        <f t="shared" ref="N26:N35" si="8">SUM(B26:M26)</f>
        <v>919.7</v>
      </c>
      <c r="O26" s="79">
        <f t="shared" ref="O26:O35" si="9">AVERAGE(B26:M26)</f>
        <v>83.609090909090909</v>
      </c>
      <c r="P26" s="79">
        <f t="shared" ref="P26:P35" si="10">O26/30</f>
        <v>2.7869696969696971</v>
      </c>
    </row>
    <row r="27" spans="1:16">
      <c r="A27" s="77" t="s">
        <v>18</v>
      </c>
      <c r="B27" s="116"/>
      <c r="C27" s="78">
        <v>96</v>
      </c>
      <c r="D27" s="78">
        <v>69</v>
      </c>
      <c r="E27" s="115">
        <v>73</v>
      </c>
      <c r="F27" s="115">
        <v>59</v>
      </c>
      <c r="G27" s="115">
        <v>75</v>
      </c>
      <c r="H27" s="79">
        <v>57</v>
      </c>
      <c r="I27" s="79">
        <v>49</v>
      </c>
      <c r="J27" s="90">
        <v>51.2</v>
      </c>
      <c r="K27" s="90">
        <v>65</v>
      </c>
      <c r="L27" s="90">
        <v>57</v>
      </c>
      <c r="M27" s="90">
        <v>53</v>
      </c>
      <c r="N27" s="79">
        <f t="shared" si="8"/>
        <v>704.2</v>
      </c>
      <c r="O27" s="79">
        <f t="shared" si="9"/>
        <v>64.018181818181816</v>
      </c>
      <c r="P27" s="79">
        <f t="shared" si="10"/>
        <v>2.1339393939393938</v>
      </c>
    </row>
    <row r="28" spans="1:16">
      <c r="A28" s="92" t="s">
        <v>27</v>
      </c>
      <c r="B28" s="79">
        <v>21</v>
      </c>
      <c r="C28" s="79">
        <v>22</v>
      </c>
      <c r="D28" s="79">
        <v>18</v>
      </c>
      <c r="E28" s="117">
        <v>22</v>
      </c>
      <c r="F28" s="118"/>
      <c r="G28" s="118"/>
      <c r="H28" s="79">
        <v>24</v>
      </c>
      <c r="I28" s="79">
        <v>9</v>
      </c>
      <c r="J28" s="90">
        <v>21</v>
      </c>
      <c r="K28" s="90"/>
      <c r="L28" s="90"/>
      <c r="M28" s="90"/>
      <c r="N28" s="79">
        <f t="shared" si="8"/>
        <v>137</v>
      </c>
      <c r="O28" s="79">
        <f t="shared" si="9"/>
        <v>19.571428571428573</v>
      </c>
      <c r="P28" s="79">
        <f t="shared" si="10"/>
        <v>0.65238095238095239</v>
      </c>
    </row>
    <row r="29" spans="1:16" ht="16.899999999999999" customHeight="1">
      <c r="A29" s="77" t="s">
        <v>19</v>
      </c>
      <c r="B29" s="78">
        <v>96.1</v>
      </c>
      <c r="C29" s="78">
        <v>50.3</v>
      </c>
      <c r="D29" s="78">
        <v>42.9</v>
      </c>
      <c r="E29" s="115">
        <v>38.6</v>
      </c>
      <c r="F29" s="115">
        <v>33</v>
      </c>
      <c r="G29" s="115">
        <v>93.5</v>
      </c>
      <c r="H29" s="79">
        <v>52.7</v>
      </c>
      <c r="I29" s="79">
        <v>74.599999999999994</v>
      </c>
      <c r="J29" s="90">
        <v>53</v>
      </c>
      <c r="K29" s="90">
        <v>53</v>
      </c>
      <c r="L29" s="90">
        <v>63.9</v>
      </c>
      <c r="M29" s="90">
        <v>62.9</v>
      </c>
      <c r="N29" s="79">
        <f t="shared" si="8"/>
        <v>714.49999999999989</v>
      </c>
      <c r="O29" s="79">
        <f t="shared" si="9"/>
        <v>59.541666666666657</v>
      </c>
      <c r="P29" s="79">
        <f t="shared" si="10"/>
        <v>1.9847222222222218</v>
      </c>
    </row>
    <row r="30" spans="1:16" ht="16.149999999999999" customHeight="1">
      <c r="A30" s="77" t="s">
        <v>28</v>
      </c>
      <c r="B30" s="116"/>
      <c r="C30" s="78">
        <v>73</v>
      </c>
      <c r="D30" s="78">
        <v>47</v>
      </c>
      <c r="E30" s="115">
        <v>43</v>
      </c>
      <c r="F30" s="115">
        <v>41</v>
      </c>
      <c r="G30" s="115">
        <v>67</v>
      </c>
      <c r="H30" s="79">
        <v>54</v>
      </c>
      <c r="I30" s="79">
        <v>65</v>
      </c>
      <c r="J30" s="90">
        <v>61</v>
      </c>
      <c r="K30" s="90">
        <v>45</v>
      </c>
      <c r="L30" s="90">
        <v>42</v>
      </c>
      <c r="M30" s="90">
        <v>39</v>
      </c>
      <c r="N30" s="79">
        <f t="shared" si="8"/>
        <v>577</v>
      </c>
      <c r="O30" s="79">
        <f t="shared" si="9"/>
        <v>52.454545454545453</v>
      </c>
      <c r="P30" s="79">
        <f t="shared" si="10"/>
        <v>1.7484848484848485</v>
      </c>
    </row>
    <row r="31" spans="1:16" ht="15" customHeight="1">
      <c r="A31" s="77" t="s">
        <v>32</v>
      </c>
      <c r="B31" s="116"/>
      <c r="C31" s="78">
        <v>54</v>
      </c>
      <c r="D31" s="78">
        <v>30</v>
      </c>
      <c r="E31" s="115">
        <v>23</v>
      </c>
      <c r="F31" s="115">
        <v>21</v>
      </c>
      <c r="G31" s="115">
        <v>22</v>
      </c>
      <c r="H31" s="79">
        <v>16</v>
      </c>
      <c r="I31" s="79">
        <v>16</v>
      </c>
      <c r="J31" s="90">
        <v>24</v>
      </c>
      <c r="K31" s="90"/>
      <c r="L31" s="90">
        <v>40</v>
      </c>
      <c r="M31" s="90">
        <v>27</v>
      </c>
      <c r="N31" s="79">
        <f t="shared" si="8"/>
        <v>273</v>
      </c>
      <c r="O31" s="79">
        <f t="shared" si="9"/>
        <v>27.3</v>
      </c>
      <c r="P31" s="79">
        <f t="shared" si="10"/>
        <v>0.91</v>
      </c>
    </row>
    <row r="32" spans="1:16" ht="15.6" customHeight="1">
      <c r="A32" s="92" t="s">
        <v>30</v>
      </c>
      <c r="B32" s="118"/>
      <c r="C32" s="79">
        <v>26</v>
      </c>
      <c r="D32" s="79">
        <v>7</v>
      </c>
      <c r="E32" s="79">
        <v>2</v>
      </c>
      <c r="F32" s="79">
        <v>8.5</v>
      </c>
      <c r="G32" s="79">
        <v>9.6999999999999993</v>
      </c>
      <c r="H32" s="118"/>
      <c r="I32" s="79">
        <v>4.9000000000000004</v>
      </c>
      <c r="J32" s="90">
        <v>6.5</v>
      </c>
      <c r="K32" s="118"/>
      <c r="L32" s="90">
        <v>7.8</v>
      </c>
      <c r="M32" s="90">
        <v>7.8</v>
      </c>
      <c r="N32" s="79">
        <f t="shared" si="8"/>
        <v>80.199999999999989</v>
      </c>
      <c r="O32" s="79">
        <f t="shared" si="9"/>
        <v>8.9111111111111097</v>
      </c>
      <c r="P32" s="79">
        <f t="shared" si="10"/>
        <v>0.29703703703703699</v>
      </c>
    </row>
    <row r="33" spans="1:16">
      <c r="A33" s="92" t="s">
        <v>25</v>
      </c>
      <c r="B33" s="118"/>
      <c r="C33" s="79">
        <v>22</v>
      </c>
      <c r="D33" s="79">
        <v>20</v>
      </c>
      <c r="E33" s="79">
        <v>27</v>
      </c>
      <c r="F33" s="118"/>
      <c r="G33" s="79">
        <v>74</v>
      </c>
      <c r="H33" s="79">
        <v>29</v>
      </c>
      <c r="I33" s="79">
        <v>20</v>
      </c>
      <c r="J33" s="79">
        <v>28</v>
      </c>
      <c r="K33" s="79">
        <v>22</v>
      </c>
      <c r="L33" s="79">
        <v>19</v>
      </c>
      <c r="M33" s="79">
        <v>25</v>
      </c>
      <c r="N33" s="79">
        <f t="shared" si="8"/>
        <v>286</v>
      </c>
      <c r="O33" s="79">
        <f t="shared" si="9"/>
        <v>28.6</v>
      </c>
      <c r="P33" s="79">
        <f t="shared" si="10"/>
        <v>0.95333333333333337</v>
      </c>
    </row>
    <row r="34" spans="1:16" ht="18.600000000000001" customHeight="1">
      <c r="A34" s="86" t="s">
        <v>31</v>
      </c>
      <c r="B34" s="119"/>
      <c r="C34" s="85">
        <v>6</v>
      </c>
      <c r="D34" s="85">
        <v>2</v>
      </c>
      <c r="E34" s="85">
        <v>2</v>
      </c>
      <c r="F34" s="85">
        <v>1</v>
      </c>
      <c r="G34" s="85">
        <v>3</v>
      </c>
      <c r="H34" s="85">
        <v>2</v>
      </c>
      <c r="I34" s="85">
        <v>1</v>
      </c>
      <c r="J34" s="91">
        <v>2</v>
      </c>
      <c r="K34" s="91"/>
      <c r="L34" s="91"/>
      <c r="M34" s="91"/>
      <c r="N34" s="79">
        <f t="shared" si="8"/>
        <v>19</v>
      </c>
      <c r="O34" s="79">
        <f t="shared" si="9"/>
        <v>2.375</v>
      </c>
      <c r="P34" s="79">
        <f t="shared" si="10"/>
        <v>7.9166666666666663E-2</v>
      </c>
    </row>
    <row r="35" spans="1:16">
      <c r="A35" s="77" t="s">
        <v>22</v>
      </c>
      <c r="B35" s="78">
        <v>18</v>
      </c>
      <c r="C35" s="78">
        <v>24</v>
      </c>
      <c r="D35" s="78">
        <v>27</v>
      </c>
      <c r="E35" s="115">
        <v>39</v>
      </c>
      <c r="F35" s="115">
        <v>9</v>
      </c>
      <c r="G35" s="116"/>
      <c r="H35" s="79">
        <v>59</v>
      </c>
      <c r="I35" s="79">
        <v>24</v>
      </c>
      <c r="J35" s="90">
        <v>24</v>
      </c>
      <c r="K35" s="90">
        <v>27</v>
      </c>
      <c r="L35" s="90">
        <v>11</v>
      </c>
      <c r="M35" s="90">
        <v>11</v>
      </c>
      <c r="N35" s="79">
        <f t="shared" si="8"/>
        <v>273</v>
      </c>
      <c r="O35" s="79">
        <f t="shared" si="9"/>
        <v>24.818181818181817</v>
      </c>
      <c r="P35" s="79">
        <f t="shared" si="10"/>
        <v>0.82727272727272727</v>
      </c>
    </row>
    <row r="36" spans="1:16" ht="26.25" customHeight="1">
      <c r="A36" s="100" t="s">
        <v>17</v>
      </c>
      <c r="B36" s="97">
        <f>SUM(B19:B35)</f>
        <v>266.10000000000002</v>
      </c>
      <c r="C36" s="97">
        <f t="shared" ref="C36:P36" si="11">SUM(C18:C35)</f>
        <v>654.29999999999995</v>
      </c>
      <c r="D36" s="97">
        <f t="shared" si="11"/>
        <v>484.9</v>
      </c>
      <c r="E36" s="101">
        <f t="shared" si="11"/>
        <v>472.1</v>
      </c>
      <c r="F36" s="101">
        <f t="shared" si="11"/>
        <v>297.5</v>
      </c>
      <c r="G36" s="101">
        <f t="shared" si="11"/>
        <v>510.2</v>
      </c>
      <c r="H36" s="97">
        <f t="shared" si="11"/>
        <v>660.5</v>
      </c>
      <c r="I36" s="102">
        <f t="shared" si="11"/>
        <v>508.5</v>
      </c>
      <c r="J36" s="97">
        <f t="shared" si="11"/>
        <v>525.70000000000005</v>
      </c>
      <c r="K36" s="97">
        <f t="shared" si="11"/>
        <v>387.2</v>
      </c>
      <c r="L36" s="97">
        <f t="shared" si="11"/>
        <v>478.7</v>
      </c>
      <c r="M36" s="97">
        <f t="shared" si="11"/>
        <v>446.7</v>
      </c>
      <c r="N36" s="97">
        <f t="shared" si="11"/>
        <v>5692.4</v>
      </c>
      <c r="O36" s="97">
        <f t="shared" si="11"/>
        <v>541.65602453102451</v>
      </c>
      <c r="P36" s="97">
        <f t="shared" si="11"/>
        <v>18.055200817700815</v>
      </c>
    </row>
    <row r="37" spans="1:16">
      <c r="A37" s="109" t="s">
        <v>50</v>
      </c>
      <c r="B37" s="83">
        <v>19</v>
      </c>
      <c r="C37" s="83">
        <v>48</v>
      </c>
      <c r="D37" s="93">
        <v>25</v>
      </c>
      <c r="E37" s="93">
        <v>35</v>
      </c>
      <c r="F37" s="93">
        <v>25</v>
      </c>
      <c r="G37" s="93">
        <v>18</v>
      </c>
      <c r="H37" s="94">
        <v>26</v>
      </c>
      <c r="I37" s="94">
        <v>22</v>
      </c>
      <c r="J37" s="116"/>
      <c r="K37" s="116">
        <v>72</v>
      </c>
      <c r="L37" s="116">
        <v>9</v>
      </c>
      <c r="M37" s="116">
        <v>22</v>
      </c>
      <c r="N37" s="79">
        <f t="shared" ref="N37:N40" si="12">SUM(B37:M37)</f>
        <v>321</v>
      </c>
      <c r="O37" s="79">
        <f t="shared" ref="O37:O40" si="13">AVERAGE(B37:M37)</f>
        <v>29.181818181818183</v>
      </c>
      <c r="P37" s="79">
        <f t="shared" ref="P37:P40" si="14">O37/30</f>
        <v>0.97272727272727277</v>
      </c>
    </row>
    <row r="38" spans="1:16">
      <c r="A38" s="110" t="s">
        <v>51</v>
      </c>
      <c r="B38" s="79">
        <v>18</v>
      </c>
      <c r="C38" s="79">
        <v>17</v>
      </c>
      <c r="D38" s="118"/>
      <c r="E38" s="94">
        <v>10</v>
      </c>
      <c r="F38" s="94">
        <v>6</v>
      </c>
      <c r="G38" s="94">
        <v>14</v>
      </c>
      <c r="H38" s="94">
        <v>8</v>
      </c>
      <c r="I38" s="94">
        <v>10</v>
      </c>
      <c r="J38" s="116"/>
      <c r="K38" s="116">
        <v>20</v>
      </c>
      <c r="L38" s="116">
        <v>11</v>
      </c>
      <c r="M38" s="116">
        <v>8</v>
      </c>
      <c r="N38" s="79">
        <f t="shared" si="12"/>
        <v>122</v>
      </c>
      <c r="O38" s="79">
        <f t="shared" si="13"/>
        <v>12.2</v>
      </c>
      <c r="P38" s="79">
        <f t="shared" si="14"/>
        <v>0.40666666666666662</v>
      </c>
    </row>
    <row r="39" spans="1:16" ht="16.899999999999999" customHeight="1">
      <c r="A39" s="109" t="s">
        <v>52</v>
      </c>
      <c r="B39" s="88">
        <v>1</v>
      </c>
      <c r="C39" s="88">
        <v>1</v>
      </c>
      <c r="D39" s="88">
        <v>1</v>
      </c>
      <c r="E39" s="88">
        <v>1</v>
      </c>
      <c r="F39" s="88">
        <v>1</v>
      </c>
      <c r="G39" s="88">
        <v>1</v>
      </c>
      <c r="H39" s="94">
        <v>2</v>
      </c>
      <c r="I39" s="94">
        <v>1</v>
      </c>
      <c r="J39" s="94">
        <v>4</v>
      </c>
      <c r="K39" s="94">
        <v>1</v>
      </c>
      <c r="L39" s="94">
        <v>1</v>
      </c>
      <c r="M39" s="94">
        <v>1</v>
      </c>
      <c r="N39" s="79">
        <f t="shared" si="12"/>
        <v>16</v>
      </c>
      <c r="O39" s="79">
        <f t="shared" si="13"/>
        <v>1.3333333333333333</v>
      </c>
      <c r="P39" s="79">
        <f t="shared" si="14"/>
        <v>4.4444444444444439E-2</v>
      </c>
    </row>
    <row r="40" spans="1:16">
      <c r="A40" s="111" t="s">
        <v>53</v>
      </c>
      <c r="B40" s="85">
        <v>9</v>
      </c>
      <c r="C40" s="85">
        <v>12</v>
      </c>
      <c r="D40" s="85">
        <v>4</v>
      </c>
      <c r="E40" s="95">
        <v>19</v>
      </c>
      <c r="F40" s="95">
        <v>14</v>
      </c>
      <c r="G40" s="95">
        <v>17</v>
      </c>
      <c r="H40" s="95">
        <v>22</v>
      </c>
      <c r="I40" s="95">
        <v>15</v>
      </c>
      <c r="J40" s="119"/>
      <c r="K40" s="119"/>
      <c r="L40" s="119"/>
      <c r="M40" s="119"/>
      <c r="N40" s="79">
        <f t="shared" si="12"/>
        <v>112</v>
      </c>
      <c r="O40" s="79">
        <f t="shared" si="13"/>
        <v>14</v>
      </c>
      <c r="P40" s="79">
        <f t="shared" si="14"/>
        <v>0.46666666666666667</v>
      </c>
    </row>
    <row r="41" spans="1:16" ht="18" customHeight="1">
      <c r="A41" s="109" t="s">
        <v>54</v>
      </c>
      <c r="B41" s="88">
        <v>7.4</v>
      </c>
      <c r="C41" s="88">
        <v>14.1</v>
      </c>
      <c r="D41" s="93">
        <v>14.5</v>
      </c>
      <c r="E41" s="93">
        <v>20.86</v>
      </c>
      <c r="F41" s="93">
        <v>22.5</v>
      </c>
      <c r="G41" s="93">
        <v>24.5</v>
      </c>
      <c r="H41" s="95">
        <v>29.5</v>
      </c>
      <c r="I41" s="95">
        <v>9.1999999999999993</v>
      </c>
      <c r="J41" s="95">
        <v>8.5</v>
      </c>
      <c r="K41" s="95">
        <v>29.3</v>
      </c>
      <c r="L41" s="95">
        <v>12.8</v>
      </c>
      <c r="M41" s="95">
        <v>15.43</v>
      </c>
      <c r="N41" s="79">
        <f t="shared" ref="N41:N51" si="15">SUM(B41:M41)</f>
        <v>208.59000000000003</v>
      </c>
      <c r="O41" s="79">
        <f t="shared" ref="O41:O51" si="16">AVERAGE(B41:M41)</f>
        <v>17.382500000000004</v>
      </c>
      <c r="P41" s="79">
        <f t="shared" ref="P41:P51" si="17">O41/30</f>
        <v>0.5794166666666668</v>
      </c>
    </row>
    <row r="42" spans="1:16">
      <c r="A42" s="109" t="s">
        <v>55</v>
      </c>
      <c r="B42" s="88">
        <v>9.8000000000000007</v>
      </c>
      <c r="C42" s="88">
        <v>12.2</v>
      </c>
      <c r="D42" s="116"/>
      <c r="E42" s="93">
        <v>9.66</v>
      </c>
      <c r="F42" s="93">
        <v>16</v>
      </c>
      <c r="G42" s="93">
        <v>15</v>
      </c>
      <c r="H42" s="94">
        <v>8.82</v>
      </c>
      <c r="I42" s="94">
        <v>8.1</v>
      </c>
      <c r="J42" s="94"/>
      <c r="K42" s="94"/>
      <c r="L42" s="94">
        <v>0</v>
      </c>
      <c r="M42" s="94">
        <v>0</v>
      </c>
      <c r="N42" s="79">
        <f t="shared" si="15"/>
        <v>79.579999999999984</v>
      </c>
      <c r="O42" s="79">
        <f t="shared" si="16"/>
        <v>8.8422222222222207</v>
      </c>
      <c r="P42" s="79">
        <f t="shared" si="17"/>
        <v>0.29474074074074069</v>
      </c>
    </row>
    <row r="43" spans="1:16">
      <c r="A43" s="109" t="s">
        <v>57</v>
      </c>
      <c r="B43" s="88">
        <v>5</v>
      </c>
      <c r="C43" s="88">
        <v>10</v>
      </c>
      <c r="D43" s="93">
        <v>16</v>
      </c>
      <c r="E43" s="93">
        <v>7</v>
      </c>
      <c r="F43" s="93">
        <v>16</v>
      </c>
      <c r="G43" s="93">
        <v>16</v>
      </c>
      <c r="H43" s="94">
        <v>19</v>
      </c>
      <c r="I43" s="116"/>
      <c r="J43" s="116"/>
      <c r="K43" s="116">
        <v>27</v>
      </c>
      <c r="L43" s="116">
        <v>11</v>
      </c>
      <c r="M43" s="116">
        <v>13</v>
      </c>
      <c r="N43" s="79">
        <f t="shared" si="15"/>
        <v>140</v>
      </c>
      <c r="O43" s="79">
        <f t="shared" si="16"/>
        <v>14</v>
      </c>
      <c r="P43" s="79">
        <f t="shared" si="17"/>
        <v>0.46666666666666667</v>
      </c>
    </row>
    <row r="44" spans="1:16" ht="16.149999999999999" customHeight="1">
      <c r="A44" s="109" t="s">
        <v>58</v>
      </c>
      <c r="B44" s="88">
        <v>25</v>
      </c>
      <c r="C44" s="88">
        <v>36</v>
      </c>
      <c r="D44" s="93">
        <v>30</v>
      </c>
      <c r="E44" s="93">
        <v>30</v>
      </c>
      <c r="F44" s="93">
        <v>24</v>
      </c>
      <c r="G44" s="93">
        <v>15</v>
      </c>
      <c r="H44" s="94">
        <v>45</v>
      </c>
      <c r="I44" s="94">
        <v>31</v>
      </c>
      <c r="J44" s="94">
        <v>11</v>
      </c>
      <c r="K44" s="94">
        <v>21</v>
      </c>
      <c r="L44" s="94">
        <v>4</v>
      </c>
      <c r="M44" s="94">
        <v>24</v>
      </c>
      <c r="N44" s="79">
        <f t="shared" si="15"/>
        <v>296</v>
      </c>
      <c r="O44" s="79">
        <f t="shared" si="16"/>
        <v>24.666666666666668</v>
      </c>
      <c r="P44" s="79">
        <f t="shared" si="17"/>
        <v>0.8222222222222223</v>
      </c>
    </row>
    <row r="45" spans="1:16">
      <c r="A45" s="109" t="s">
        <v>59</v>
      </c>
      <c r="B45" s="88">
        <v>27</v>
      </c>
      <c r="C45" s="88">
        <v>28</v>
      </c>
      <c r="D45" s="93">
        <v>20</v>
      </c>
      <c r="E45" s="94">
        <v>20</v>
      </c>
      <c r="F45" s="94">
        <v>15</v>
      </c>
      <c r="G45" s="94">
        <v>18</v>
      </c>
      <c r="H45" s="94">
        <v>22</v>
      </c>
      <c r="I45" s="94">
        <v>20</v>
      </c>
      <c r="J45" s="94"/>
      <c r="K45" s="94">
        <v>35</v>
      </c>
      <c r="L45" s="94">
        <v>14</v>
      </c>
      <c r="M45" s="94">
        <v>14</v>
      </c>
      <c r="N45" s="79">
        <f t="shared" si="15"/>
        <v>233</v>
      </c>
      <c r="O45" s="79">
        <f t="shared" si="16"/>
        <v>21.181818181818183</v>
      </c>
      <c r="P45" s="79">
        <f t="shared" si="17"/>
        <v>0.70606060606060617</v>
      </c>
    </row>
    <row r="46" spans="1:16">
      <c r="A46" s="109" t="s">
        <v>56</v>
      </c>
      <c r="B46" s="88">
        <v>4.5999999999999996</v>
      </c>
      <c r="C46" s="88">
        <v>1.8</v>
      </c>
      <c r="D46" s="88">
        <v>1.6</v>
      </c>
      <c r="E46" s="88">
        <v>1</v>
      </c>
      <c r="F46" s="88">
        <v>1.5</v>
      </c>
      <c r="G46" s="93">
        <v>6.2</v>
      </c>
      <c r="H46" s="94">
        <v>5</v>
      </c>
      <c r="I46" s="94">
        <v>3.5</v>
      </c>
      <c r="J46" s="94"/>
      <c r="K46" s="94">
        <v>10.5</v>
      </c>
      <c r="L46" s="94">
        <v>16.8</v>
      </c>
      <c r="M46" s="94">
        <v>4.5999999999999996</v>
      </c>
      <c r="N46" s="79">
        <f t="shared" si="15"/>
        <v>57.1</v>
      </c>
      <c r="O46" s="79">
        <f t="shared" si="16"/>
        <v>5.1909090909090914</v>
      </c>
      <c r="P46" s="79">
        <f t="shared" si="17"/>
        <v>0.17303030303030303</v>
      </c>
    </row>
    <row r="47" spans="1:16" ht="19.149999999999999" customHeight="1">
      <c r="A47" s="109" t="s">
        <v>60</v>
      </c>
      <c r="B47" s="88">
        <v>6</v>
      </c>
      <c r="C47" s="88">
        <v>11</v>
      </c>
      <c r="D47" s="93">
        <v>8.36</v>
      </c>
      <c r="E47" s="93">
        <v>12.8</v>
      </c>
      <c r="F47" s="93">
        <v>8.15</v>
      </c>
      <c r="G47" s="93">
        <v>7.74</v>
      </c>
      <c r="H47" s="95">
        <v>14.5</v>
      </c>
      <c r="I47" s="95">
        <v>6.7</v>
      </c>
      <c r="J47" s="95">
        <v>9.4</v>
      </c>
      <c r="K47" s="95">
        <v>14</v>
      </c>
      <c r="L47" s="95">
        <v>9.26</v>
      </c>
      <c r="M47" s="95">
        <v>26</v>
      </c>
      <c r="N47" s="79">
        <f t="shared" si="15"/>
        <v>133.91000000000003</v>
      </c>
      <c r="O47" s="79">
        <f t="shared" si="16"/>
        <v>11.159166666666669</v>
      </c>
      <c r="P47" s="79">
        <f t="shared" si="17"/>
        <v>0.37197222222222232</v>
      </c>
    </row>
    <row r="48" spans="1:16" ht="18" customHeight="1">
      <c r="A48" s="110" t="s">
        <v>61</v>
      </c>
      <c r="B48" s="88">
        <v>42</v>
      </c>
      <c r="C48" s="88">
        <v>46</v>
      </c>
      <c r="D48" s="94">
        <v>46</v>
      </c>
      <c r="E48" s="94">
        <v>49</v>
      </c>
      <c r="F48" s="94">
        <v>31.8</v>
      </c>
      <c r="G48" s="94">
        <v>47</v>
      </c>
      <c r="H48" s="94">
        <v>36</v>
      </c>
      <c r="I48" s="94">
        <v>25</v>
      </c>
      <c r="J48" s="94">
        <v>33</v>
      </c>
      <c r="K48" s="94">
        <v>62</v>
      </c>
      <c r="L48" s="94">
        <v>0</v>
      </c>
      <c r="M48" s="94">
        <v>0</v>
      </c>
      <c r="N48" s="79">
        <f t="shared" si="15"/>
        <v>417.8</v>
      </c>
      <c r="O48" s="79">
        <f t="shared" si="16"/>
        <v>34.81666666666667</v>
      </c>
      <c r="P48" s="79">
        <f t="shared" si="17"/>
        <v>1.1605555555555556</v>
      </c>
    </row>
    <row r="49" spans="1:16">
      <c r="A49" s="112" t="s">
        <v>65</v>
      </c>
      <c r="B49" s="88">
        <v>18</v>
      </c>
      <c r="C49" s="88">
        <v>20</v>
      </c>
      <c r="D49" s="93">
        <v>35</v>
      </c>
      <c r="E49" s="93">
        <v>18</v>
      </c>
      <c r="F49" s="93">
        <v>17.5</v>
      </c>
      <c r="G49" s="93">
        <v>16</v>
      </c>
      <c r="H49" s="94">
        <v>21</v>
      </c>
      <c r="I49" s="94">
        <v>13.5</v>
      </c>
      <c r="J49" s="94"/>
      <c r="K49" s="94">
        <v>44</v>
      </c>
      <c r="L49" s="94">
        <v>8.1999999999999993</v>
      </c>
      <c r="M49" s="94">
        <v>28</v>
      </c>
      <c r="N49" s="79">
        <f t="shared" si="15"/>
        <v>239.2</v>
      </c>
      <c r="O49" s="79">
        <f t="shared" si="16"/>
        <v>21.745454545454546</v>
      </c>
      <c r="P49" s="79">
        <f t="shared" si="17"/>
        <v>0.72484848484848485</v>
      </c>
    </row>
    <row r="50" spans="1:16" ht="22.15" customHeight="1">
      <c r="A50" s="109" t="s">
        <v>62</v>
      </c>
      <c r="B50" s="88">
        <v>39</v>
      </c>
      <c r="C50" s="88">
        <v>46</v>
      </c>
      <c r="D50" s="116"/>
      <c r="E50" s="93">
        <v>93</v>
      </c>
      <c r="F50" s="93">
        <v>66</v>
      </c>
      <c r="G50" s="93">
        <v>86</v>
      </c>
      <c r="H50" s="94">
        <v>46</v>
      </c>
      <c r="I50" s="94">
        <v>36</v>
      </c>
      <c r="J50" s="94"/>
      <c r="K50" s="94">
        <v>83</v>
      </c>
      <c r="L50" s="94">
        <v>55</v>
      </c>
      <c r="M50" s="94">
        <v>78</v>
      </c>
      <c r="N50" s="79">
        <f t="shared" si="15"/>
        <v>628</v>
      </c>
      <c r="O50" s="79">
        <f t="shared" si="16"/>
        <v>62.8</v>
      </c>
      <c r="P50" s="79">
        <f t="shared" si="17"/>
        <v>2.0933333333333333</v>
      </c>
    </row>
    <row r="51" spans="1:16">
      <c r="A51" s="111" t="s">
        <v>63</v>
      </c>
      <c r="B51" s="96">
        <v>5</v>
      </c>
      <c r="C51" s="96">
        <v>7</v>
      </c>
      <c r="D51" s="95">
        <v>4</v>
      </c>
      <c r="E51" s="95">
        <v>24</v>
      </c>
      <c r="F51" s="95">
        <v>12</v>
      </c>
      <c r="G51" s="95">
        <v>5</v>
      </c>
      <c r="H51" s="95">
        <v>9</v>
      </c>
      <c r="I51" s="95">
        <v>5</v>
      </c>
      <c r="J51" s="95"/>
      <c r="K51" s="95"/>
      <c r="L51" s="95"/>
      <c r="M51" s="95"/>
      <c r="N51" s="79">
        <f t="shared" si="15"/>
        <v>71</v>
      </c>
      <c r="O51" s="79">
        <f t="shared" si="16"/>
        <v>8.875</v>
      </c>
      <c r="P51" s="79">
        <f t="shared" si="17"/>
        <v>0.29583333333333334</v>
      </c>
    </row>
    <row r="52" spans="1:16" ht="29.25" customHeight="1">
      <c r="A52" s="100" t="s">
        <v>17</v>
      </c>
      <c r="B52" s="102">
        <f>SUM(B37:B51)</f>
        <v>235.8</v>
      </c>
      <c r="C52" s="102">
        <f>SUM(C37:C51)</f>
        <v>310.10000000000002</v>
      </c>
      <c r="D52" s="102">
        <v>221.5</v>
      </c>
      <c r="E52" s="102">
        <f t="shared" ref="E52:J52" si="18">SUM(E37:E51)</f>
        <v>350.32</v>
      </c>
      <c r="F52" s="102">
        <f t="shared" si="18"/>
        <v>276.45000000000005</v>
      </c>
      <c r="G52" s="102">
        <f t="shared" si="18"/>
        <v>306.44</v>
      </c>
      <c r="H52" s="102">
        <f>SUM(H37:H51)</f>
        <v>313.82</v>
      </c>
      <c r="I52" s="102">
        <f t="shared" si="18"/>
        <v>206</v>
      </c>
      <c r="J52" s="97">
        <f t="shared" si="18"/>
        <v>65.900000000000006</v>
      </c>
      <c r="K52" s="97">
        <f t="shared" ref="K52:P52" si="19">SUM(K37:K51)</f>
        <v>418.8</v>
      </c>
      <c r="L52" s="97">
        <f t="shared" si="19"/>
        <v>152.06</v>
      </c>
      <c r="M52" s="97">
        <f t="shared" si="19"/>
        <v>234.03</v>
      </c>
      <c r="N52" s="97">
        <f t="shared" si="19"/>
        <v>3075.18</v>
      </c>
      <c r="O52" s="97">
        <f t="shared" si="19"/>
        <v>287.37555555555554</v>
      </c>
      <c r="P52" s="97">
        <f t="shared" si="19"/>
        <v>9.5791851851851852</v>
      </c>
    </row>
    <row r="53" spans="1:16" ht="31.5" customHeight="1">
      <c r="A53" s="122" t="s">
        <v>70</v>
      </c>
      <c r="B53" s="97">
        <f>B17+B36+B52</f>
        <v>70648.800000000003</v>
      </c>
      <c r="C53" s="97">
        <f>C17+C36+C52</f>
        <v>74441.400000000009</v>
      </c>
      <c r="D53" s="97">
        <f>D17+D36+D52</f>
        <v>77490.7</v>
      </c>
      <c r="E53" s="97">
        <f t="shared" ref="E53:P53" si="20">SUM(E52,E36,E17)</f>
        <v>72460.42</v>
      </c>
      <c r="F53" s="97">
        <f t="shared" si="20"/>
        <v>68888.95</v>
      </c>
      <c r="G53" s="97">
        <f t="shared" si="20"/>
        <v>72831.64</v>
      </c>
      <c r="H53" s="97">
        <f t="shared" si="20"/>
        <v>70736.97</v>
      </c>
      <c r="I53" s="97">
        <f t="shared" si="20"/>
        <v>73041.61</v>
      </c>
      <c r="J53" s="97">
        <f t="shared" si="20"/>
        <v>74169.560000000012</v>
      </c>
      <c r="K53" s="97">
        <f t="shared" si="20"/>
        <v>76822.900000000009</v>
      </c>
      <c r="L53" s="97">
        <f t="shared" si="20"/>
        <v>76946.659999999989</v>
      </c>
      <c r="M53" s="97">
        <f t="shared" si="20"/>
        <v>71675.259999999995</v>
      </c>
      <c r="N53" s="97">
        <f t="shared" si="20"/>
        <v>880138.83000000019</v>
      </c>
      <c r="O53" s="97">
        <f t="shared" si="20"/>
        <v>73443.302413419908</v>
      </c>
      <c r="P53" s="97">
        <f t="shared" si="20"/>
        <v>2448.1100804473303</v>
      </c>
    </row>
    <row r="54" spans="1:16">
      <c r="H54" s="113"/>
      <c r="I54" s="113"/>
      <c r="J54" s="113"/>
      <c r="K54" s="113"/>
      <c r="L54" s="113"/>
      <c r="M54" s="113"/>
      <c r="N54" s="113"/>
    </row>
    <row r="55" spans="1:16">
      <c r="H55" s="113"/>
      <c r="I55" s="113"/>
      <c r="J55" s="113"/>
      <c r="K55" s="113"/>
      <c r="L55" s="113"/>
      <c r="M55" s="113"/>
      <c r="N55" s="113"/>
    </row>
    <row r="56" spans="1:16">
      <c r="H56" s="113"/>
      <c r="I56" s="113"/>
      <c r="J56" s="113"/>
      <c r="K56" s="113"/>
      <c r="L56" s="113"/>
      <c r="M56" s="113"/>
      <c r="N56" s="113"/>
    </row>
    <row r="57" spans="1:16">
      <c r="H57" s="113"/>
      <c r="I57" s="113"/>
      <c r="J57" s="113"/>
      <c r="K57" s="113"/>
      <c r="L57" s="113"/>
      <c r="M57" s="113"/>
      <c r="N57" s="113"/>
    </row>
    <row r="58" spans="1:16">
      <c r="H58" s="113"/>
      <c r="I58" s="113"/>
      <c r="J58" s="113"/>
      <c r="K58" s="113"/>
      <c r="L58" s="113"/>
      <c r="M58" s="113"/>
      <c r="N58" s="113"/>
    </row>
    <row r="59" spans="1:16">
      <c r="H59" s="113"/>
      <c r="I59" s="113"/>
      <c r="J59" s="113"/>
      <c r="K59" s="113"/>
      <c r="L59" s="113"/>
      <c r="M59" s="113"/>
      <c r="N59" s="113"/>
    </row>
    <row r="60" spans="1:16">
      <c r="H60" s="113"/>
      <c r="I60" s="113"/>
      <c r="J60" s="113"/>
      <c r="K60" s="113"/>
      <c r="L60" s="113"/>
      <c r="M60" s="113"/>
      <c r="N60" s="113"/>
    </row>
    <row r="61" spans="1:16">
      <c r="H61" s="113"/>
      <c r="I61" s="113"/>
      <c r="J61" s="113"/>
      <c r="K61" s="113"/>
      <c r="L61" s="113"/>
      <c r="M61" s="113"/>
      <c r="N61" s="113"/>
    </row>
    <row r="62" spans="1:16">
      <c r="H62" s="113"/>
      <c r="I62" s="113"/>
      <c r="J62" s="113"/>
      <c r="K62" s="113"/>
      <c r="L62" s="113"/>
      <c r="M62" s="113"/>
      <c r="N62" s="113"/>
    </row>
    <row r="63" spans="1:16">
      <c r="H63" s="113"/>
      <c r="I63" s="113"/>
      <c r="J63" s="113"/>
      <c r="K63" s="113"/>
      <c r="L63" s="113"/>
      <c r="M63" s="113"/>
      <c r="N63" s="113"/>
    </row>
    <row r="64" spans="1:16">
      <c r="H64" s="113"/>
      <c r="I64" s="113"/>
      <c r="J64" s="113"/>
      <c r="K64" s="113"/>
      <c r="L64" s="113"/>
      <c r="M64" s="113"/>
      <c r="N64" s="113"/>
    </row>
    <row r="65" spans="8:14">
      <c r="H65" s="113"/>
      <c r="I65" s="113"/>
      <c r="J65" s="113"/>
      <c r="K65" s="113"/>
      <c r="L65" s="113"/>
      <c r="M65" s="113"/>
      <c r="N65" s="113"/>
    </row>
    <row r="66" spans="8:14">
      <c r="H66" s="113"/>
      <c r="I66" s="113"/>
      <c r="J66" s="113"/>
      <c r="K66" s="113"/>
      <c r="L66" s="113"/>
      <c r="M66" s="113"/>
      <c r="N66" s="113"/>
    </row>
    <row r="67" spans="8:14">
      <c r="J67" s="113"/>
      <c r="K67" s="113"/>
      <c r="L67" s="113"/>
      <c r="M67" s="113"/>
      <c r="N67" s="113"/>
    </row>
    <row r="68" spans="8:14">
      <c r="J68" s="113"/>
      <c r="K68" s="113"/>
      <c r="L68" s="113"/>
      <c r="M68" s="113"/>
      <c r="N68" s="113"/>
    </row>
    <row r="69" spans="8:14">
      <c r="J69" s="113"/>
      <c r="K69" s="113"/>
      <c r="L69" s="113"/>
      <c r="M69" s="113"/>
      <c r="N69" s="113"/>
    </row>
    <row r="70" spans="8:14">
      <c r="J70" s="113"/>
      <c r="K70" s="113"/>
      <c r="L70" s="113"/>
      <c r="M70" s="113"/>
      <c r="N70" s="113"/>
    </row>
    <row r="71" spans="8:14">
      <c r="J71" s="113"/>
      <c r="K71" s="113"/>
      <c r="L71" s="113"/>
      <c r="M71" s="113"/>
      <c r="N71" s="113"/>
    </row>
    <row r="72" spans="8:14">
      <c r="J72" s="113"/>
      <c r="K72" s="113"/>
      <c r="L72" s="113"/>
      <c r="M72" s="113"/>
      <c r="N72" s="113"/>
    </row>
    <row r="73" spans="8:14">
      <c r="J73" s="113"/>
      <c r="K73" s="113"/>
      <c r="L73" s="113"/>
      <c r="M73" s="113"/>
      <c r="N73" s="113"/>
    </row>
    <row r="74" spans="8:14">
      <c r="J74" s="113"/>
      <c r="K74" s="113"/>
      <c r="L74" s="113"/>
      <c r="M74" s="113"/>
      <c r="N74" s="113"/>
    </row>
    <row r="75" spans="8:14">
      <c r="J75" s="113"/>
      <c r="K75" s="113"/>
      <c r="L75" s="113"/>
      <c r="M75" s="113"/>
      <c r="N75" s="113"/>
    </row>
    <row r="76" spans="8:14">
      <c r="J76" s="113"/>
      <c r="K76" s="113"/>
      <c r="L76" s="113"/>
      <c r="M76" s="113"/>
      <c r="N76" s="113"/>
    </row>
    <row r="77" spans="8:14">
      <c r="J77" s="113"/>
      <c r="K77" s="113"/>
      <c r="L77" s="113"/>
      <c r="M77" s="113"/>
      <c r="N77" s="113"/>
    </row>
    <row r="78" spans="8:14">
      <c r="J78" s="113"/>
      <c r="K78" s="113"/>
      <c r="L78" s="113"/>
      <c r="M78" s="113"/>
      <c r="N78" s="113"/>
    </row>
    <row r="79" spans="8:14">
      <c r="J79" s="113"/>
      <c r="K79" s="113"/>
      <c r="L79" s="113"/>
      <c r="M79" s="113"/>
      <c r="N79" s="113"/>
    </row>
    <row r="80" spans="8:14">
      <c r="J80" s="113"/>
      <c r="K80" s="113"/>
      <c r="L80" s="113"/>
      <c r="M80" s="113"/>
      <c r="N80" s="113"/>
    </row>
    <row r="81" spans="10:14">
      <c r="J81" s="113"/>
      <c r="K81" s="113"/>
      <c r="L81" s="113"/>
      <c r="M81" s="113"/>
      <c r="N81" s="113"/>
    </row>
    <row r="82" spans="10:14">
      <c r="J82" s="113"/>
      <c r="K82" s="113"/>
      <c r="L82" s="113"/>
      <c r="M82" s="113"/>
      <c r="N82" s="113"/>
    </row>
    <row r="83" spans="10:14">
      <c r="J83" s="113"/>
      <c r="K83" s="113"/>
      <c r="L83" s="113"/>
      <c r="M83" s="113"/>
      <c r="N83" s="113"/>
    </row>
    <row r="84" spans="10:14">
      <c r="J84" s="113"/>
      <c r="K84" s="113"/>
      <c r="L84" s="113"/>
      <c r="M84" s="113"/>
      <c r="N84" s="113"/>
    </row>
    <row r="85" spans="10:14">
      <c r="J85" s="113"/>
      <c r="K85" s="113"/>
      <c r="L85" s="113"/>
      <c r="M85" s="113"/>
      <c r="N85" s="113"/>
    </row>
    <row r="86" spans="10:14">
      <c r="J86" s="113"/>
      <c r="K86" s="113"/>
      <c r="L86" s="113"/>
      <c r="M86" s="113"/>
      <c r="N86" s="113"/>
    </row>
    <row r="87" spans="10:14">
      <c r="J87" s="113"/>
      <c r="K87" s="113"/>
      <c r="L87" s="113"/>
      <c r="M87" s="113"/>
      <c r="N87" s="113"/>
    </row>
    <row r="88" spans="10:14">
      <c r="J88" s="113"/>
      <c r="K88" s="113"/>
      <c r="L88" s="113"/>
      <c r="M88" s="113"/>
      <c r="N88" s="113"/>
    </row>
    <row r="89" spans="10:14">
      <c r="J89" s="113"/>
      <c r="K89" s="113"/>
      <c r="L89" s="113"/>
      <c r="M89" s="113"/>
      <c r="N89" s="113"/>
    </row>
    <row r="90" spans="10:14">
      <c r="J90" s="113"/>
      <c r="K90" s="113"/>
      <c r="L90" s="113"/>
      <c r="M90" s="113"/>
      <c r="N90" s="113"/>
    </row>
    <row r="91" spans="10:14">
      <c r="J91" s="113"/>
      <c r="K91" s="113"/>
      <c r="L91" s="113"/>
      <c r="M91" s="113"/>
      <c r="N91" s="1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4</vt:i4>
      </vt:variant>
    </vt:vector>
  </HeadingPairs>
  <TitlesOfParts>
    <vt:vector size="9" baseType="lpstr">
      <vt:lpstr>ΣΥΝΟΛ ΕΑΑΜ</vt:lpstr>
      <vt:lpstr>2010</vt:lpstr>
      <vt:lpstr>2011</vt:lpstr>
      <vt:lpstr>2012</vt:lpstr>
      <vt:lpstr>2016</vt:lpstr>
      <vt:lpstr>'2010'!Print_Area</vt:lpstr>
      <vt:lpstr>'2011'!Print_Area</vt:lpstr>
      <vt:lpstr>'2012'!Print_Area</vt:lpstr>
      <vt:lpstr>'ΣΥΝΟΛ ΕΑΑΜ'!Print_Area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GeorgiaSanida</dc:creator>
  <cp:lastModifiedBy>xpatrikidou</cp:lastModifiedBy>
  <cp:lastPrinted>2016-12-19T11:03:46Z</cp:lastPrinted>
  <dcterms:created xsi:type="dcterms:W3CDTF">2011-02-17T12:47:29Z</dcterms:created>
  <dcterms:modified xsi:type="dcterms:W3CDTF">2017-11-14T07:35:57Z</dcterms:modified>
</cp:coreProperties>
</file>