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4355" windowHeight="4680" tabRatio="956" firstSheet="1" activeTab="1"/>
  </bookViews>
  <sheets>
    <sheet name="ΚΙΝΗΣΕΙΣ" sheetId="11" r:id="rId1"/>
    <sheet name="TRAVEL COSTS" sheetId="5" r:id="rId2"/>
    <sheet name="ΑΠΟΛΟΓΙΣΜΟΣ" sheetId="8" r:id="rId3"/>
    <sheet name="3-4 2017" sheetId="6" r:id="rId4"/>
    <sheet name="5 2017" sheetId="15" r:id="rId5"/>
    <sheet name="6 2017" sheetId="16" r:id="rId6"/>
    <sheet name="7 2017" sheetId="18" r:id="rId7"/>
    <sheet name="8 2017" sheetId="19" r:id="rId8"/>
    <sheet name="9 2017" sheetId="20" r:id="rId9"/>
    <sheet name="10 2017" sheetId="21" r:id="rId10"/>
    <sheet name="11 2017" sheetId="22" r:id="rId11"/>
    <sheet name="12 2017" sheetId="23" r:id="rId12"/>
    <sheet name="1 2018" sheetId="24" r:id="rId13"/>
    <sheet name="2 2018" sheetId="25" r:id="rId14"/>
    <sheet name="3 2018" sheetId="26" r:id="rId15"/>
    <sheet name="4 2018" sheetId="27" r:id="rId16"/>
    <sheet name="5 2018" sheetId="28" r:id="rId17"/>
    <sheet name="P.M SARA VANACORE" sheetId="29" r:id="rId18"/>
    <sheet name="P.M CYNTHIA HERNANDEZ" sheetId="32" r:id="rId19"/>
    <sheet name="P.M SEVERI SILIUS" sheetId="33" r:id="rId20"/>
  </sheets>
  <calcPr calcId="125725"/>
</workbook>
</file>

<file path=xl/calcChain.xml><?xml version="1.0" encoding="utf-8"?>
<calcChain xmlns="http://schemas.openxmlformats.org/spreadsheetml/2006/main">
  <c r="C84" i="8"/>
  <c r="D81"/>
  <c r="B81"/>
  <c r="C81"/>
  <c r="B82"/>
  <c r="B80"/>
  <c r="B78"/>
  <c r="S69"/>
  <c r="T65"/>
  <c r="T59"/>
  <c r="J15" i="28"/>
  <c r="J14"/>
  <c r="I15"/>
  <c r="I14"/>
  <c r="F15"/>
  <c r="S63" i="8"/>
  <c r="S65"/>
  <c r="S59"/>
  <c r="J17" i="27"/>
  <c r="J16"/>
  <c r="J15"/>
  <c r="J14"/>
  <c r="I17"/>
  <c r="I16"/>
  <c r="I15"/>
  <c r="I14"/>
  <c r="F15"/>
  <c r="R68" i="8"/>
  <c r="R62"/>
  <c r="R66"/>
  <c r="R60"/>
  <c r="R65"/>
  <c r="R59"/>
  <c r="N19" i="26"/>
  <c r="J18"/>
  <c r="I18"/>
  <c r="J17"/>
  <c r="I17"/>
  <c r="J16"/>
  <c r="J15"/>
  <c r="J14"/>
  <c r="I16"/>
  <c r="I15"/>
  <c r="I14"/>
  <c r="F15"/>
  <c r="F16"/>
  <c r="I44" i="5"/>
  <c r="E26"/>
  <c r="E27"/>
  <c r="E28"/>
  <c r="E25"/>
  <c r="I25"/>
  <c r="E24"/>
  <c r="E23"/>
  <c r="Q68" i="8"/>
  <c r="Q62"/>
  <c r="F15" i="25"/>
  <c r="F17"/>
  <c r="F29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J15"/>
  <c r="I15"/>
  <c r="J14"/>
  <c r="I14"/>
  <c r="F23" i="24"/>
  <c r="P68" i="8"/>
  <c r="P62"/>
  <c r="P66"/>
  <c r="P60"/>
  <c r="P65"/>
  <c r="P59"/>
  <c r="P72"/>
  <c r="O75"/>
  <c r="O74"/>
  <c r="O73"/>
  <c r="O72"/>
  <c r="O71"/>
  <c r="O69"/>
  <c r="O68"/>
  <c r="O67"/>
  <c r="O66"/>
  <c r="O65"/>
  <c r="O63"/>
  <c r="O62"/>
  <c r="O61"/>
  <c r="O60"/>
  <c r="O59"/>
  <c r="N75"/>
  <c r="N74"/>
  <c r="N72"/>
  <c r="N71"/>
  <c r="N69"/>
  <c r="N68"/>
  <c r="N66"/>
  <c r="N65"/>
  <c r="N63"/>
  <c r="N62"/>
  <c r="N60"/>
  <c r="N59"/>
  <c r="M75"/>
  <c r="M74"/>
  <c r="M73"/>
  <c r="M72"/>
  <c r="M71"/>
  <c r="M69"/>
  <c r="M68"/>
  <c r="M67"/>
  <c r="M66"/>
  <c r="M65"/>
  <c r="M63"/>
  <c r="M62"/>
  <c r="M61"/>
  <c r="M60"/>
  <c r="M59"/>
  <c r="F16" i="24"/>
  <c r="F15"/>
  <c r="H16"/>
  <c r="J16"/>
  <c r="I16"/>
  <c r="J15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I15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J14"/>
  <c r="I14"/>
  <c r="F16" i="23" l="1"/>
  <c r="F17"/>
  <c r="F19"/>
  <c r="F20"/>
  <c r="F21"/>
  <c r="F22"/>
  <c r="F23"/>
  <c r="F32"/>
  <c r="J31"/>
  <c r="J32"/>
  <c r="I31"/>
  <c r="I32"/>
  <c r="J30"/>
  <c r="I30"/>
  <c r="J21"/>
  <c r="I21"/>
  <c r="J20"/>
  <c r="I20"/>
  <c r="F15"/>
  <c r="F43" i="22"/>
  <c r="F39"/>
  <c r="F38"/>
  <c r="F20"/>
  <c r="F19"/>
  <c r="J39"/>
  <c r="J40"/>
  <c r="J41"/>
  <c r="I39"/>
  <c r="I40"/>
  <c r="I41"/>
  <c r="H39"/>
  <c r="H40"/>
  <c r="H41"/>
  <c r="H42"/>
  <c r="F18"/>
  <c r="F15"/>
  <c r="L75" i="8"/>
  <c r="L74"/>
  <c r="L72"/>
  <c r="L71"/>
  <c r="L69"/>
  <c r="L68"/>
  <c r="L66"/>
  <c r="L65"/>
  <c r="L63"/>
  <c r="L62"/>
  <c r="L60"/>
  <c r="L59"/>
  <c r="K74"/>
  <c r="K73"/>
  <c r="K72"/>
  <c r="K71"/>
  <c r="K68"/>
  <c r="K67"/>
  <c r="K66"/>
  <c r="K65"/>
  <c r="K62"/>
  <c r="K61"/>
  <c r="K60"/>
  <c r="K59"/>
  <c r="J75"/>
  <c r="J74"/>
  <c r="J72"/>
  <c r="J71"/>
  <c r="J69"/>
  <c r="J68"/>
  <c r="J66"/>
  <c r="J65"/>
  <c r="J63"/>
  <c r="J62"/>
  <c r="J60"/>
  <c r="J59"/>
  <c r="C59" s="1"/>
  <c r="I75"/>
  <c r="I74"/>
  <c r="I73"/>
  <c r="I72"/>
  <c r="I71"/>
  <c r="I69"/>
  <c r="I67"/>
  <c r="I68"/>
  <c r="I66"/>
  <c r="I65"/>
  <c r="C65" s="1"/>
  <c r="I63"/>
  <c r="I62"/>
  <c r="I61"/>
  <c r="I60"/>
  <c r="I59"/>
  <c r="H75"/>
  <c r="H74"/>
  <c r="H72"/>
  <c r="H69"/>
  <c r="H68"/>
  <c r="H66"/>
  <c r="H62"/>
  <c r="H63"/>
  <c r="H60"/>
  <c r="C60" s="1"/>
  <c r="G60"/>
  <c r="G61"/>
  <c r="C61" s="1"/>
  <c r="G63"/>
  <c r="F63"/>
  <c r="G62"/>
  <c r="F62"/>
  <c r="G74"/>
  <c r="G73"/>
  <c r="C73" s="1"/>
  <c r="G75"/>
  <c r="F75"/>
  <c r="F74"/>
  <c r="I44" i="6"/>
  <c r="J44"/>
  <c r="H44"/>
  <c r="G69" i="8"/>
  <c r="F69"/>
  <c r="F68"/>
  <c r="G68"/>
  <c r="G67"/>
  <c r="G66"/>
  <c r="C66" s="1"/>
  <c r="B57"/>
  <c r="C62"/>
  <c r="B53"/>
  <c r="C56"/>
  <c r="D56" s="1"/>
  <c r="C55"/>
  <c r="D55" s="1"/>
  <c r="C54"/>
  <c r="D54" s="1"/>
  <c r="C47"/>
  <c r="D47" s="1"/>
  <c r="C48"/>
  <c r="D48" s="1"/>
  <c r="C46"/>
  <c r="D46" s="1"/>
  <c r="C43"/>
  <c r="D43" s="1"/>
  <c r="C44"/>
  <c r="D44" s="1"/>
  <c r="C42"/>
  <c r="D42" s="1"/>
  <c r="B45"/>
  <c r="B41"/>
  <c r="B38"/>
  <c r="D38" s="1"/>
  <c r="B31"/>
  <c r="C28"/>
  <c r="D28" s="1"/>
  <c r="C27"/>
  <c r="D27" s="1"/>
  <c r="F39" i="21"/>
  <c r="F34"/>
  <c r="F18"/>
  <c r="F16"/>
  <c r="F15"/>
  <c r="F14"/>
  <c r="F34" i="20"/>
  <c r="F21"/>
  <c r="F20"/>
  <c r="F18"/>
  <c r="F17"/>
  <c r="F15"/>
  <c r="F14"/>
  <c r="F19" i="19"/>
  <c r="F17"/>
  <c r="F16"/>
  <c r="F15"/>
  <c r="F14"/>
  <c r="G46" i="11"/>
  <c r="I22" i="33"/>
  <c r="I21"/>
  <c r="I20"/>
  <c r="I19"/>
  <c r="I18"/>
  <c r="I17"/>
  <c r="I16"/>
  <c r="I15"/>
  <c r="I14"/>
  <c r="I13"/>
  <c r="I12"/>
  <c r="I11"/>
  <c r="I23" s="1"/>
  <c r="I25" s="1"/>
  <c r="I12" i="32"/>
  <c r="I13"/>
  <c r="I14"/>
  <c r="I15"/>
  <c r="I16"/>
  <c r="I17"/>
  <c r="I18"/>
  <c r="I19"/>
  <c r="I20"/>
  <c r="I21"/>
  <c r="I22"/>
  <c r="I11"/>
  <c r="I18" i="29"/>
  <c r="I17"/>
  <c r="I16"/>
  <c r="I15"/>
  <c r="I14"/>
  <c r="I13"/>
  <c r="I12"/>
  <c r="I11"/>
  <c r="B19" i="8"/>
  <c r="B18"/>
  <c r="D47" i="28"/>
  <c r="C47"/>
  <c r="D46"/>
  <c r="C46"/>
  <c r="I45" s="1"/>
  <c r="J45"/>
  <c r="H45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43"/>
  <c r="J46" s="1"/>
  <c r="I43"/>
  <c r="I46" s="1"/>
  <c r="H43"/>
  <c r="H46" s="1"/>
  <c r="D47" i="27"/>
  <c r="C47"/>
  <c r="D46"/>
  <c r="J45" s="1"/>
  <c r="C46"/>
  <c r="I45"/>
  <c r="H45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H43"/>
  <c r="H46" s="1"/>
  <c r="I43"/>
  <c r="I46" s="1"/>
  <c r="D47" i="26"/>
  <c r="C47"/>
  <c r="D46"/>
  <c r="J45" s="1"/>
  <c r="C46"/>
  <c r="H45"/>
  <c r="I45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43"/>
  <c r="J46" s="1"/>
  <c r="H43"/>
  <c r="H46" s="1"/>
  <c r="I43"/>
  <c r="I46" s="1"/>
  <c r="D47" i="25"/>
  <c r="C47"/>
  <c r="D46"/>
  <c r="C46"/>
  <c r="J45"/>
  <c r="I45"/>
  <c r="H45"/>
  <c r="D47" i="24"/>
  <c r="C47"/>
  <c r="D46"/>
  <c r="J45" s="1"/>
  <c r="C46"/>
  <c r="I45"/>
  <c r="I43"/>
  <c r="I46" s="1"/>
  <c r="D47" i="23"/>
  <c r="C47"/>
  <c r="B47"/>
  <c r="D46"/>
  <c r="J45" s="1"/>
  <c r="C46"/>
  <c r="B46"/>
  <c r="H45" s="1"/>
  <c r="I45"/>
  <c r="J42"/>
  <c r="I42"/>
  <c r="H42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D48" i="22"/>
  <c r="C48"/>
  <c r="B48"/>
  <c r="D47"/>
  <c r="J46" s="1"/>
  <c r="C47"/>
  <c r="I46" s="1"/>
  <c r="B47"/>
  <c r="H46" s="1"/>
  <c r="J43"/>
  <c r="I43"/>
  <c r="H43"/>
  <c r="J42"/>
  <c r="I42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D47" i="21"/>
  <c r="C47"/>
  <c r="B47"/>
  <c r="D46"/>
  <c r="J45" s="1"/>
  <c r="C46"/>
  <c r="B46"/>
  <c r="H45" s="1"/>
  <c r="I45"/>
  <c r="J42"/>
  <c r="I42"/>
  <c r="H42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D47" i="20"/>
  <c r="C47"/>
  <c r="B47"/>
  <c r="D46"/>
  <c r="J45" s="1"/>
  <c r="C46"/>
  <c r="B46"/>
  <c r="I45"/>
  <c r="H45"/>
  <c r="J42"/>
  <c r="I42"/>
  <c r="H42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C10" i="8"/>
  <c r="D10" s="1"/>
  <c r="C9"/>
  <c r="D9" s="1"/>
  <c r="H15" i="18"/>
  <c r="I15"/>
  <c r="J15"/>
  <c r="H16"/>
  <c r="I16"/>
  <c r="J16"/>
  <c r="H17"/>
  <c r="I17"/>
  <c r="J17"/>
  <c r="H18"/>
  <c r="I18"/>
  <c r="J18"/>
  <c r="H19"/>
  <c r="I19"/>
  <c r="J19"/>
  <c r="H20"/>
  <c r="I20"/>
  <c r="J20"/>
  <c r="H21"/>
  <c r="I21"/>
  <c r="J21"/>
  <c r="H22"/>
  <c r="I22"/>
  <c r="J22"/>
  <c r="H23"/>
  <c r="I23"/>
  <c r="J23"/>
  <c r="H24"/>
  <c r="I24"/>
  <c r="J24"/>
  <c r="H25"/>
  <c r="I25"/>
  <c r="J25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H15" i="19"/>
  <c r="I15"/>
  <c r="J15"/>
  <c r="H16"/>
  <c r="I16"/>
  <c r="J16"/>
  <c r="H17"/>
  <c r="I17"/>
  <c r="J17"/>
  <c r="H18"/>
  <c r="I18"/>
  <c r="J18"/>
  <c r="H19"/>
  <c r="I19"/>
  <c r="J19"/>
  <c r="H20"/>
  <c r="I20"/>
  <c r="J20"/>
  <c r="H21"/>
  <c r="I21"/>
  <c r="J21"/>
  <c r="H22"/>
  <c r="I22"/>
  <c r="J22"/>
  <c r="H23"/>
  <c r="I23"/>
  <c r="J23"/>
  <c r="H24"/>
  <c r="I24"/>
  <c r="J24"/>
  <c r="H25"/>
  <c r="I25"/>
  <c r="J25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I43"/>
  <c r="I46" s="1"/>
  <c r="D47"/>
  <c r="C47"/>
  <c r="B47"/>
  <c r="D46"/>
  <c r="C46"/>
  <c r="I45" s="1"/>
  <c r="B46"/>
  <c r="J45"/>
  <c r="H45"/>
  <c r="J14"/>
  <c r="I14"/>
  <c r="H14"/>
  <c r="F28" i="18"/>
  <c r="F21"/>
  <c r="F20"/>
  <c r="F19"/>
  <c r="F15"/>
  <c r="F14"/>
  <c r="F16"/>
  <c r="D47"/>
  <c r="C47"/>
  <c r="B47"/>
  <c r="D46"/>
  <c r="C46"/>
  <c r="I45" s="1"/>
  <c r="B46"/>
  <c r="J45"/>
  <c r="H45"/>
  <c r="J14"/>
  <c r="I14"/>
  <c r="H14"/>
  <c r="F35" i="16"/>
  <c r="F34"/>
  <c r="F33"/>
  <c r="F21"/>
  <c r="F20"/>
  <c r="F19"/>
  <c r="F15"/>
  <c r="F16"/>
  <c r="F17"/>
  <c r="F14"/>
  <c r="H43"/>
  <c r="D47"/>
  <c r="C47"/>
  <c r="B47"/>
  <c r="D46"/>
  <c r="C46"/>
  <c r="I45" s="1"/>
  <c r="B46"/>
  <c r="J45"/>
  <c r="H45"/>
  <c r="J42"/>
  <c r="I42"/>
  <c r="H42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F26" i="15"/>
  <c r="F28"/>
  <c r="F27"/>
  <c r="F16"/>
  <c r="F14"/>
  <c r="H42"/>
  <c r="I42"/>
  <c r="J42"/>
  <c r="H16"/>
  <c r="I16"/>
  <c r="J16"/>
  <c r="H15"/>
  <c r="I15"/>
  <c r="J15"/>
  <c r="H17"/>
  <c r="I17"/>
  <c r="J17"/>
  <c r="H18"/>
  <c r="I18"/>
  <c r="J18"/>
  <c r="H19"/>
  <c r="I19"/>
  <c r="J19"/>
  <c r="H20"/>
  <c r="I20"/>
  <c r="J20"/>
  <c r="H21"/>
  <c r="I21"/>
  <c r="J21"/>
  <c r="H22"/>
  <c r="I22"/>
  <c r="J22"/>
  <c r="H23"/>
  <c r="H43" s="1"/>
  <c r="I23"/>
  <c r="J23"/>
  <c r="H24"/>
  <c r="I24"/>
  <c r="J24"/>
  <c r="H25"/>
  <c r="I25"/>
  <c r="J25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J14"/>
  <c r="I14"/>
  <c r="H14"/>
  <c r="D47"/>
  <c r="C47"/>
  <c r="B47"/>
  <c r="D46"/>
  <c r="J45" s="1"/>
  <c r="C46"/>
  <c r="I45" s="1"/>
  <c r="B46"/>
  <c r="H45" s="1"/>
  <c r="F40" i="6"/>
  <c r="J40"/>
  <c r="I40"/>
  <c r="F39"/>
  <c r="H39"/>
  <c r="I39"/>
  <c r="J39"/>
  <c r="F38"/>
  <c r="H38"/>
  <c r="I38"/>
  <c r="J38"/>
  <c r="J37"/>
  <c r="I37"/>
  <c r="H37"/>
  <c r="F36"/>
  <c r="F30"/>
  <c r="F29"/>
  <c r="F27"/>
  <c r="F26"/>
  <c r="J28"/>
  <c r="I28"/>
  <c r="J33"/>
  <c r="I33"/>
  <c r="J32"/>
  <c r="I32"/>
  <c r="J31"/>
  <c r="I31"/>
  <c r="H36"/>
  <c r="I36"/>
  <c r="J36"/>
  <c r="J35"/>
  <c r="I35"/>
  <c r="H35"/>
  <c r="J34"/>
  <c r="I34"/>
  <c r="H34"/>
  <c r="J27"/>
  <c r="I27"/>
  <c r="H27"/>
  <c r="J26"/>
  <c r="I26"/>
  <c r="H26"/>
  <c r="F24"/>
  <c r="F21"/>
  <c r="I19" i="5"/>
  <c r="I20"/>
  <c r="I21"/>
  <c r="E18"/>
  <c r="I18" s="1"/>
  <c r="I43" s="1"/>
  <c r="H9" i="1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B14" i="8"/>
  <c r="D14" s="1"/>
  <c r="B13"/>
  <c r="D47" i="6"/>
  <c r="J46" s="1"/>
  <c r="C47"/>
  <c r="B47"/>
  <c r="H46" s="1"/>
  <c r="J16"/>
  <c r="I16"/>
  <c r="J20"/>
  <c r="J21"/>
  <c r="I20"/>
  <c r="I21"/>
  <c r="K16" i="5"/>
  <c r="K17"/>
  <c r="K15"/>
  <c r="J14"/>
  <c r="J13"/>
  <c r="J43" s="1"/>
  <c r="J17" i="6"/>
  <c r="J19"/>
  <c r="J18"/>
  <c r="I17"/>
  <c r="I19"/>
  <c r="I18"/>
  <c r="J15"/>
  <c r="I15"/>
  <c r="C48"/>
  <c r="D48"/>
  <c r="B48"/>
  <c r="I46"/>
  <c r="J24"/>
  <c r="I24"/>
  <c r="H24"/>
  <c r="J23"/>
  <c r="I23"/>
  <c r="H23"/>
  <c r="J22"/>
  <c r="I22"/>
  <c r="H22"/>
  <c r="J14"/>
  <c r="I14"/>
  <c r="H14"/>
  <c r="C72" i="8" l="1"/>
  <c r="C67"/>
  <c r="H47" i="28"/>
  <c r="J43" i="27"/>
  <c r="J46" s="1"/>
  <c r="J47" s="1"/>
  <c r="H47" i="26"/>
  <c r="J47"/>
  <c r="A51" i="8"/>
  <c r="K43" i="5"/>
  <c r="H43" i="25"/>
  <c r="H46" s="1"/>
  <c r="H47" s="1"/>
  <c r="C63" i="8"/>
  <c r="C58" s="1"/>
  <c r="D58" s="1"/>
  <c r="C75"/>
  <c r="H43" i="24"/>
  <c r="H46" s="1"/>
  <c r="H47" s="1"/>
  <c r="J43"/>
  <c r="J46" s="1"/>
  <c r="J47" s="1"/>
  <c r="H43" i="23"/>
  <c r="H46" s="1"/>
  <c r="H47" s="1"/>
  <c r="J43"/>
  <c r="J46" s="1"/>
  <c r="J47" s="1"/>
  <c r="I43"/>
  <c r="I46" s="1"/>
  <c r="I47" s="1"/>
  <c r="H44" i="22"/>
  <c r="H47" s="1"/>
  <c r="H48" s="1"/>
  <c r="I44"/>
  <c r="I47" s="1"/>
  <c r="I48" s="1"/>
  <c r="J44"/>
  <c r="J47" s="1"/>
  <c r="J48" s="1"/>
  <c r="I19" i="29"/>
  <c r="I21" s="1"/>
  <c r="C71" i="8"/>
  <c r="C69"/>
  <c r="C68"/>
  <c r="C53"/>
  <c r="D53"/>
  <c r="C74"/>
  <c r="B21"/>
  <c r="C41"/>
  <c r="D41"/>
  <c r="D45"/>
  <c r="C45"/>
  <c r="H43" i="21"/>
  <c r="H46" s="1"/>
  <c r="H47" s="1"/>
  <c r="I43"/>
  <c r="I46" s="1"/>
  <c r="J43" i="20"/>
  <c r="J46" s="1"/>
  <c r="J47" s="1"/>
  <c r="I43"/>
  <c r="I46" s="1"/>
  <c r="J43" i="21"/>
  <c r="J46" s="1"/>
  <c r="J47" s="1"/>
  <c r="H43" i="20"/>
  <c r="H46" s="1"/>
  <c r="H47" s="1"/>
  <c r="I23" i="32"/>
  <c r="I25" s="1"/>
  <c r="I47" i="28"/>
  <c r="J47"/>
  <c r="I47" i="27"/>
  <c r="H47"/>
  <c r="I47" i="26"/>
  <c r="I47" i="24"/>
  <c r="I47" i="21"/>
  <c r="J43" i="19"/>
  <c r="J46" s="1"/>
  <c r="H43"/>
  <c r="H46" s="1"/>
  <c r="I47"/>
  <c r="J43" i="18"/>
  <c r="J46" s="1"/>
  <c r="J47" s="1"/>
  <c r="H43"/>
  <c r="H46" s="1"/>
  <c r="H47" s="1"/>
  <c r="I43"/>
  <c r="I46" s="1"/>
  <c r="I47" s="1"/>
  <c r="H46" i="16"/>
  <c r="H47" s="1"/>
  <c r="J43"/>
  <c r="J46" s="1"/>
  <c r="J47" s="1"/>
  <c r="I43"/>
  <c r="I46" s="1"/>
  <c r="I47" s="1"/>
  <c r="I43" i="15"/>
  <c r="I46" s="1"/>
  <c r="I47" s="1"/>
  <c r="J43"/>
  <c r="J46" s="1"/>
  <c r="J47" s="1"/>
  <c r="H46"/>
  <c r="H47" s="1"/>
  <c r="H47" i="6"/>
  <c r="H48" s="1"/>
  <c r="I47"/>
  <c r="I48" s="1"/>
  <c r="J47"/>
  <c r="J48" s="1"/>
  <c r="I40" i="5"/>
  <c r="K40"/>
  <c r="K46" s="1"/>
  <c r="J40"/>
  <c r="J46" s="1"/>
  <c r="C70" i="8" l="1"/>
  <c r="D70" s="1"/>
  <c r="C64"/>
  <c r="D64" s="1"/>
  <c r="I47" i="20"/>
  <c r="H47" i="19"/>
  <c r="J47"/>
  <c r="D57" i="8" l="1"/>
  <c r="C57"/>
  <c r="C13"/>
  <c r="D13" l="1"/>
  <c r="D15" s="1"/>
  <c r="C15"/>
  <c r="C32" s="1"/>
  <c r="C31" s="1"/>
  <c r="D31" s="1"/>
  <c r="J43" i="25"/>
  <c r="J46" s="1"/>
  <c r="J47" s="1"/>
  <c r="I43"/>
  <c r="I46" s="1"/>
  <c r="I47" s="1"/>
</calcChain>
</file>

<file path=xl/sharedStrings.xml><?xml version="1.0" encoding="utf-8"?>
<sst xmlns="http://schemas.openxmlformats.org/spreadsheetml/2006/main" count="1494" uniqueCount="478">
  <si>
    <t>TRAVEL COSTS</t>
  </si>
  <si>
    <t>PROJECT COSTS</t>
  </si>
  <si>
    <t>POCKET MONEY</t>
  </si>
  <si>
    <t>JUNE</t>
  </si>
  <si>
    <t>AUGUST</t>
  </si>
  <si>
    <t>SEPTEMBER</t>
  </si>
  <si>
    <t>OCTOBER</t>
  </si>
  <si>
    <t>JULY</t>
  </si>
  <si>
    <t>Cynthia Hernández</t>
  </si>
  <si>
    <t>Sara Vanacore</t>
  </si>
  <si>
    <t>DATE OF INVOICE</t>
  </si>
  <si>
    <t>No OF INVOICE</t>
  </si>
  <si>
    <t>DESCRIPTION OF EXPENSE</t>
  </si>
  <si>
    <t>TOTAL AMOUNT</t>
  </si>
  <si>
    <t>ΑΡ. ΤΙΜΟΛΟΓΙΟΥ</t>
  </si>
  <si>
    <t>ΠΕΡΙΓΡΑΦΗ ΔΑΠΑΝΗΣ</t>
  </si>
  <si>
    <t>ΣΥΝΟΛΙΚΗ ΑΞΙΑ</t>
  </si>
  <si>
    <t xml:space="preserve">ACCOUNT No </t>
  </si>
  <si>
    <t>ALLOCATION OF COST PER VOLUNTEER</t>
  </si>
  <si>
    <t>ΕΠΙΜΕΡΙΣΜΟΣ ΔΑΠΑΝΗΣ ΑΝΑ ΕΘΕΛΟΝΤΗ</t>
  </si>
  <si>
    <t>ΚΩΔΙΚΟΣ ΠΡΟΫΠΟΛΟΓΙΣΜΟΥ</t>
  </si>
  <si>
    <t>I.1 TRAVEL COSTS</t>
  </si>
  <si>
    <t>I.2 INDIVIDUAL SUPPORT</t>
  </si>
  <si>
    <t>I.3 ORGANISATIONAL SUPPORT</t>
  </si>
  <si>
    <t>YEAR:</t>
  </si>
  <si>
    <t>MONTH:</t>
  </si>
  <si>
    <t>Τίτλος προγράμματος:</t>
  </si>
  <si>
    <t xml:space="preserve">Erasmus+ 2014-20, Τομέας Νεολαίας  </t>
  </si>
  <si>
    <t>Τίτλος Έργου:</t>
  </si>
  <si>
    <t>We Are Volos' EvS (WAVES)</t>
  </si>
  <si>
    <t xml:space="preserve">Κωδικός Έργου:            </t>
  </si>
  <si>
    <t>2016-3-EL02-KA105-002832</t>
  </si>
  <si>
    <t>ΑΡ. ΠΑΡΑΣΤΑΤΙΚΟΥ</t>
  </si>
  <si>
    <t>Severi Silius</t>
  </si>
  <si>
    <t>ΗΜ/ΝΙΑ ΤΙΜΟΛΟΓΙΟΥ</t>
  </si>
  <si>
    <t>ΕΞΟΦΛΗΣΗ ΔΑΠΑΝΗΣ</t>
  </si>
  <si>
    <t xml:space="preserve">PAYMENT </t>
  </si>
  <si>
    <t>ΗΜ/NIA</t>
  </si>
  <si>
    <t>Χ.Ε.Π.</t>
  </si>
  <si>
    <t>ΠΡΟΫΠΟΛΟΓΙΣΜΟΣ</t>
  </si>
  <si>
    <t>ΠΟΣΟ ΠΡΟΣ ΕΠΙΣΤΡΟΦΗ</t>
  </si>
  <si>
    <t>ΕΠΙΒΑΡΥΝΣΗ ΕΘΕΛΟΝΤΗ</t>
  </si>
  <si>
    <t>ΕΠΙΔΟΜΑ ΕΘΕΛΟΝΤΗ - ΑΠΡΙΛΙΟΣ 2017</t>
  </si>
  <si>
    <t>ΚΩΔ. ΠΡΟΫΠΟΛΟΓΙΣΜΟΥ</t>
  </si>
  <si>
    <t>ΗΜ/ΝΙΑ ΠΑΡΑΣΤΑΤΙΚΟΥ</t>
  </si>
  <si>
    <t>ΜΑΥ</t>
  </si>
  <si>
    <t>ΕΠΙΔΟΜΑ ΕΘΕΛΟΝΤΗ - ΜΑΪΟΣ 2017</t>
  </si>
  <si>
    <t>ΕΠΙΔΟΜΑ ΕΘΕΛΟΝΤΗ - ΙΟΥΝΙΟΣ 2017</t>
  </si>
  <si>
    <t>ΕΠΙΔΟΜΑ ΕΘΕΛΟΝΤΗ - ΙΟΥΛΙΟΣ 2017</t>
  </si>
  <si>
    <t>ΕΠΙΔΟΜΑ ΕΘΕΛΟΝΤΗ - ΑΥΓΟΥΣΤΟΣ 2017</t>
  </si>
  <si>
    <t>ΕΠΙΔΟΜΑ ΕΘΕΛΟΝΤΗ - ΣΕΠΤΕΜΒΡΙΟΣ 2017</t>
  </si>
  <si>
    <t>ΕΠΙΔΟΜΑ ΕΘΕΛΟΝΤΗ - ΟΚΤΩΒΡΙΟΣ 2017</t>
  </si>
  <si>
    <t>ΕΠΙΔΟΜΑ ΕΘΕΛΟΝΤΗ - ΝΟΕΜΒΡΙΟΣ 2017</t>
  </si>
  <si>
    <t>ΕΠΙΔΟΜΑ ΕΘΕΛΟΝΤΗ - ΔΕΚΕΜΒΡΙΟΣ 2017</t>
  </si>
  <si>
    <t>ΕΠΙΔΟΜΑ ΕΘΕΛΟΝΤΗ - ΙΑΝΟΥΑΡΙΟΣ 2018</t>
  </si>
  <si>
    <t>ΕΠΙΔΟΜΑ ΕΘΕΛΟΝΤΗ - ΦΕΒΡΟΥΑΡΙΟΣ 2018</t>
  </si>
  <si>
    <t>ΕΠΙΔΟΜΑ ΕΘΕΛΟΝΤΗ - ΜΑΡΤΙΟΣ 2018</t>
  </si>
  <si>
    <t>TOTAL AMOUNT RECEIVED BY VOLUNTEER</t>
  </si>
  <si>
    <t>TOTAL AMOUNT TO BE RETURNED TO NA</t>
  </si>
  <si>
    <t>SENDING ORG (10%)</t>
  </si>
  <si>
    <t>PR. COSTS TO BE SPENT</t>
  </si>
  <si>
    <t>EXPENSES</t>
  </si>
  <si>
    <t>AMOUNT TO BE RETURNED</t>
  </si>
  <si>
    <t>2553</t>
  </si>
  <si>
    <t>64.08.05.1600</t>
  </si>
  <si>
    <t>64.08.99.1600</t>
  </si>
  <si>
    <t>1110</t>
  </si>
  <si>
    <t>ΤΡΟΦΙΜΑ</t>
  </si>
  <si>
    <t>39</t>
  </si>
  <si>
    <t>40</t>
  </si>
  <si>
    <t>ΕΞΟΠΛΙΣΜΟΣ ΚΟΥΖΙΝΑΣ</t>
  </si>
  <si>
    <t xml:space="preserve">ΕΞΟΠΛΙΣΜΟΣ ΚΟΥΖΙΝΑΣ </t>
  </si>
  <si>
    <t>138</t>
  </si>
  <si>
    <t>Sara 
Vanacore</t>
  </si>
  <si>
    <t>Cynthia 
Hernández</t>
  </si>
  <si>
    <t xml:space="preserve">ΥΛΙΚΑ ΣΥΣΚΕΥΑΣΙΑΣ </t>
  </si>
  <si>
    <t xml:space="preserve">ΗΜΕΡΟΜΗΝΙΑ </t>
  </si>
  <si>
    <t>DESCR. OF EXPENSE</t>
  </si>
  <si>
    <t>64.98.05.1600</t>
  </si>
  <si>
    <t>ΕΓΚΕΚΡΙΜΕΝΕΣ
ΔΑΠΑΝΕΣ</t>
  </si>
  <si>
    <t>ΠΡΑΓΜΑΤΟΠΟΙΗΘΕΙΣΕΣ
ΔΑΠΑΝΕΣ</t>
  </si>
  <si>
    <t>ΑΝΑΠΟΡΡΟΦΗΤΟ
ΠΟΣΟ</t>
  </si>
  <si>
    <t>15821</t>
  </si>
  <si>
    <t>432</t>
  </si>
  <si>
    <t>3032</t>
  </si>
  <si>
    <t>452</t>
  </si>
  <si>
    <t>3</t>
  </si>
  <si>
    <t>4</t>
  </si>
  <si>
    <t>Β/227</t>
  </si>
  <si>
    <t>Β/226</t>
  </si>
  <si>
    <t>64.01.01.1600</t>
  </si>
  <si>
    <t>ΑΕΡΟΠΟΡΙΚΟ ΕΙΣΗΤΗΡΙΟ (ΑΦΙΞΗ)</t>
  </si>
  <si>
    <t>ΑΘΗΝΑ - ΒΟΛΟΣ (ΑΦΙΞΗ)</t>
  </si>
  <si>
    <t>1274386</t>
  </si>
  <si>
    <t>ΣΥΝΟΛΙΚΗ ΔΑΠΑΝΗ ΑΝΑ ΕΘΕΛΟΝΤΗ</t>
  </si>
  <si>
    <t>TOTAL COST PER VOLUNTEER</t>
  </si>
  <si>
    <t>ΑΕΡΟΔΡΟΜΙΟ - ΚΤΕΛ (ΑΦΙΞΗ)</t>
  </si>
  <si>
    <t>ΔΑΠΑΝΕΣ ΤΑΞΙΔΙΟΥ ΑΦΙΞΗΣ</t>
  </si>
  <si>
    <t>ΔΑΠΑΝΕΣ ΤΑΞΙΔΙΟΥ ΑΝΑΧΩΡΗΣΗΣ</t>
  </si>
  <si>
    <t>0954676</t>
  </si>
  <si>
    <t>Severi 
Silius</t>
  </si>
  <si>
    <t>480</t>
  </si>
  <si>
    <t>64.02.06.1600</t>
  </si>
  <si>
    <t>11</t>
  </si>
  <si>
    <t>ΓΕΥΜΑ ΥΠΟΔΟΧΗΣ ΕΘΕΛ.</t>
  </si>
  <si>
    <t>HOSTING ORG (90%)</t>
  </si>
  <si>
    <t>ΗΜΕΡΟΜΗΝΙΑ</t>
  </si>
  <si>
    <t>ΧΕΠ</t>
  </si>
  <si>
    <t>ΑΙΤΙΟΛΟΓΙΑ</t>
  </si>
  <si>
    <t>ΚΑΤΑΘΕΣΗ</t>
  </si>
  <si>
    <t>ΠΛΗΡΩΜΗ</t>
  </si>
  <si>
    <t>ΥΠΟΛΟΙΠΟ</t>
  </si>
  <si>
    <t>WINBANK</t>
  </si>
  <si>
    <t>Α ΔΟΣΗ</t>
  </si>
  <si>
    <t>60</t>
  </si>
  <si>
    <t>ΕΠΙΣΚΕΥΗ ΠΟΔΗΛΑΤΩΝ</t>
  </si>
  <si>
    <t>62.07.04.1600</t>
  </si>
  <si>
    <t>955</t>
  </si>
  <si>
    <t>956</t>
  </si>
  <si>
    <t>5014</t>
  </si>
  <si>
    <t>5015</t>
  </si>
  <si>
    <t>5038</t>
  </si>
  <si>
    <t>5039</t>
  </si>
  <si>
    <t>1022</t>
  </si>
  <si>
    <t>551</t>
  </si>
  <si>
    <t>1168</t>
  </si>
  <si>
    <t>15990</t>
  </si>
  <si>
    <t>188</t>
  </si>
  <si>
    <t>34484</t>
  </si>
  <si>
    <t>ΕΙΣΗΤΗΡΙΑ ΑΣΤΙΚΩΝ ΜΕΤ/ΣΕΩΝ</t>
  </si>
  <si>
    <t>12</t>
  </si>
  <si>
    <t>10</t>
  </si>
  <si>
    <t>Β/355</t>
  </si>
  <si>
    <t>Β/354</t>
  </si>
  <si>
    <t>Β/353</t>
  </si>
  <si>
    <t>ΘΕΣΣΑΛΟΝΙΚΗ - ΒΟΛΟΣ (ΑΦΙΞΗ)</t>
  </si>
  <si>
    <t>ΔΙΟΔΙΑ (ΤΟΡΙΝΟ-ΜΙΛΑΝΟ) (ΑΦΙΞΗ)</t>
  </si>
  <si>
    <t>0788504</t>
  </si>
  <si>
    <t>812826</t>
  </si>
  <si>
    <t>16</t>
  </si>
  <si>
    <t>15</t>
  </si>
  <si>
    <t>17</t>
  </si>
  <si>
    <t>B/455</t>
  </si>
  <si>
    <t>B/457</t>
  </si>
  <si>
    <t>B/456</t>
  </si>
  <si>
    <t>23</t>
  </si>
  <si>
    <t>22</t>
  </si>
  <si>
    <t>B/592</t>
  </si>
  <si>
    <t>B/591</t>
  </si>
  <si>
    <t>B/590</t>
  </si>
  <si>
    <t>21</t>
  </si>
  <si>
    <t>B/620</t>
  </si>
  <si>
    <t>B/619</t>
  </si>
  <si>
    <t>B/618</t>
  </si>
  <si>
    <t>30</t>
  </si>
  <si>
    <t>29</t>
  </si>
  <si>
    <t>28</t>
  </si>
  <si>
    <t>64.00.01.1600</t>
  </si>
  <si>
    <t>4308</t>
  </si>
  <si>
    <t>4577</t>
  </si>
  <si>
    <t>5074</t>
  </si>
  <si>
    <t>16079</t>
  </si>
  <si>
    <t>64.98.99.1600</t>
  </si>
  <si>
    <t>62.07.02.1600</t>
  </si>
  <si>
    <t>62.07.01.1600</t>
  </si>
  <si>
    <t>5109</t>
  </si>
  <si>
    <t>16175</t>
  </si>
  <si>
    <t>697</t>
  </si>
  <si>
    <t>5398</t>
  </si>
  <si>
    <t>24</t>
  </si>
  <si>
    <t>88</t>
  </si>
  <si>
    <t>867</t>
  </si>
  <si>
    <t>845</t>
  </si>
  <si>
    <t>483</t>
  </si>
  <si>
    <t>62.03.00.1600</t>
  </si>
  <si>
    <t>7256985299</t>
  </si>
  <si>
    <t>34235</t>
  </si>
  <si>
    <t>ΑΣΤΙΚΟ ΚΤΕΛ</t>
  </si>
  <si>
    <t>7805</t>
  </si>
  <si>
    <t>MARCH - APRIL</t>
  </si>
  <si>
    <t>ΛΟΓ. ΤΗΛΕΦΩΝΙΑΣ</t>
  </si>
  <si>
    <t>ΚΛΙΝΟΣΚΕΠΑΣΜΑΤΑ</t>
  </si>
  <si>
    <t>57553</t>
  </si>
  <si>
    <t>ΕΞΟΠΛΙΣΜΟΣ ΜΠΑΝΙΟΥ</t>
  </si>
  <si>
    <t>64.09.01.1600</t>
  </si>
  <si>
    <t>22064</t>
  </si>
  <si>
    <t>ΔΗΜΟΣΙΕΥΣΗ ΣΟΧ ΓΙΑ ΜΕΝΤΟΡΑ</t>
  </si>
  <si>
    <t>59</t>
  </si>
  <si>
    <t>ΑΝΑΝΕΩΣΗ ΧΡ. ΟΜΙΛΙΑΣ</t>
  </si>
  <si>
    <t>64.00.00.1600</t>
  </si>
  <si>
    <t>7828</t>
  </si>
  <si>
    <t>ΜΗΝΙΑΙΑ ΚΑΡΤΑ ΜΕΤΑΚΙΝΗΣΕΩΝ</t>
  </si>
  <si>
    <t>8186031-33</t>
  </si>
  <si>
    <t>1465</t>
  </si>
  <si>
    <t>1466</t>
  </si>
  <si>
    <t>2633</t>
  </si>
  <si>
    <t>ΛΟΥΚΕΤΑ,ΒΙΔΕΣ, ΣΧΑΡΕΣ</t>
  </si>
  <si>
    <t>239</t>
  </si>
  <si>
    <t>60.00.00.1600</t>
  </si>
  <si>
    <t>1920</t>
  </si>
  <si>
    <t>ΜΙΣΘΟΔΟΣΙΑ ΜΕΝΤΟΡΑ 6/2017</t>
  </si>
  <si>
    <t>60.03.00.1600</t>
  </si>
  <si>
    <t>ΕΡΓ. ΕΙΣΦ. ΜΙΣΘ. ΜΕΝΤΟΡΑ 6/2017</t>
  </si>
  <si>
    <t>261313591</t>
  </si>
  <si>
    <t xml:space="preserve">ΤΟΠΟΘΕΤΗΣΗ ΠΑΓΙΔΩΝ ΣΤΟΝ ΞΕΝΩΝΑ </t>
  </si>
  <si>
    <t>1322</t>
  </si>
  <si>
    <t>ΕΠΙΣΚΕΥΗ ΠΛΥΝΤΗΡΙΟΥ</t>
  </si>
  <si>
    <t>ΕΠΙΣΚΕΥΗ ΗΛ. ΚΟΥΖΙΝΑΣ</t>
  </si>
  <si>
    <t>7840</t>
  </si>
  <si>
    <t>ΓΕΥΜΑ ΕΘΕΛΟΝΤΩΝ-ΜΕΝΤΟΡΑ-ΣΥΝΤΟΝΙΣΤΗ</t>
  </si>
  <si>
    <t>5509</t>
  </si>
  <si>
    <t>5765</t>
  </si>
  <si>
    <t>6008</t>
  </si>
  <si>
    <t>591</t>
  </si>
  <si>
    <t>6096</t>
  </si>
  <si>
    <t>5856</t>
  </si>
  <si>
    <t>6555</t>
  </si>
  <si>
    <t>1722</t>
  </si>
  <si>
    <t>ΤΟΣΤΙΕΡΑ</t>
  </si>
  <si>
    <t>ΑΡ. ΚΑΡΤ/ΤΗΣ ΕΘΕΛΟΝΤΩΝ - ΣΥΝΤΟΝΙΣΤΡΙΑΣ</t>
  </si>
  <si>
    <t>1936</t>
  </si>
  <si>
    <t>ΜΙΣΘΟΔΟΣΙΑ ΜΕΝΤΟΡΑ 7/2017</t>
  </si>
  <si>
    <t>ΕΡΓ. ΕΙΣΦ. ΜΙΣΘ. ΜΕΝΤΟΡΑ 7/2017</t>
  </si>
  <si>
    <t>7852</t>
  </si>
  <si>
    <t>64.01.00.1600</t>
  </si>
  <si>
    <t>5117632</t>
  </si>
  <si>
    <t>5117626</t>
  </si>
  <si>
    <t>5117628</t>
  </si>
  <si>
    <t>ΔΑΠΑΝΕΣ ΜΕΤΑΚΙΝΗΣΗΣ ΓΙΑ ΣΕΜΙΝΑΡΙΟ</t>
  </si>
  <si>
    <t>64.07.05.1600</t>
  </si>
  <si>
    <t>115</t>
  </si>
  <si>
    <t>ΜΕΛΑΝΙΑ-ΤΟΝΕΡ</t>
  </si>
  <si>
    <t>64.08.01.1600</t>
  </si>
  <si>
    <t>5201</t>
  </si>
  <si>
    <t>ΥΛΙΚΑ ΚΑΘΑΡΙΟΤΗΤΑΣ</t>
  </si>
  <si>
    <t>6245</t>
  </si>
  <si>
    <t>7099</t>
  </si>
  <si>
    <t>6434</t>
  </si>
  <si>
    <t>7688</t>
  </si>
  <si>
    <t>7729</t>
  </si>
  <si>
    <t>6691</t>
  </si>
  <si>
    <t>2187</t>
  </si>
  <si>
    <t>ΕΩΣ 31/7/2018</t>
  </si>
  <si>
    <t>ΜΕΝΤΟΡΑΣ 8/17 -ΕΩΣ 4/18</t>
  </si>
  <si>
    <t>ΜΗΝΙΑΙΕΣ ΚΑΡΤΕΣ</t>
  </si>
  <si>
    <t>ΕΩΣ ΤΕΛΟΣ ΛΕΛΙΑ</t>
  </si>
  <si>
    <t>ΟΤΕ</t>
  </si>
  <si>
    <t>36</t>
  </si>
  <si>
    <t>37</t>
  </si>
  <si>
    <t>38</t>
  </si>
  <si>
    <t>B/805</t>
  </si>
  <si>
    <t>B/806</t>
  </si>
  <si>
    <t>B/804</t>
  </si>
  <si>
    <t>VOLUNTEER</t>
  </si>
  <si>
    <t>TOTAL AMOUNT APPROVED FOR VOLUNTEER</t>
  </si>
  <si>
    <t>Cynthia Hernandez</t>
  </si>
  <si>
    <t>1994</t>
  </si>
  <si>
    <t>ΜΙΣΘΟΔΟΣΙΑ ΜΕΝΤΟΡΑ 8/2017</t>
  </si>
  <si>
    <t>ΕΡΓ. ΕΙΣΦ. ΜΙΣΘ. ΜΕΝΤΟΡΑ 8/2017</t>
  </si>
  <si>
    <t>264330056</t>
  </si>
  <si>
    <t>7864</t>
  </si>
  <si>
    <t>937</t>
  </si>
  <si>
    <t>5229</t>
  </si>
  <si>
    <t>2065</t>
  </si>
  <si>
    <t>ΜΙΣΘΟΔΟΣΙΑ ΜΕΝΤΟΡΑ 9/2017</t>
  </si>
  <si>
    <t>ΕΡΓ. ΕΙΣΦ. ΜΙΣΘ. ΜΕΝΤΟΡΑ 9/2017</t>
  </si>
  <si>
    <t>573</t>
  </si>
  <si>
    <t>574</t>
  </si>
  <si>
    <t>ΑΠΕΝΤΟΜΩΣΗ ΚΟΥΖΙΝΑΣ</t>
  </si>
  <si>
    <t>ΑΠΕΝΤΟΜΩΣΗ ΕΞ. ΧΩΡΟΥ ΚΑΙ ΔΩΜΑΤΙΩΝ</t>
  </si>
  <si>
    <t>65</t>
  </si>
  <si>
    <t>7874</t>
  </si>
  <si>
    <t>18</t>
  </si>
  <si>
    <t>ΕΙΣΗΤΗΡΙΑ ΜΕΤΑΚΙΝΗΣΗΣ ΕΚΤΟΣ ΣΥΜΒ.</t>
  </si>
  <si>
    <t>64.08.04.1600</t>
  </si>
  <si>
    <t>66371</t>
  </si>
  <si>
    <t>ΧΑΡΤΙΚΑ</t>
  </si>
  <si>
    <t>7590</t>
  </si>
  <si>
    <t>9217</t>
  </si>
  <si>
    <t>7848</t>
  </si>
  <si>
    <t>9581</t>
  </si>
  <si>
    <t>1046</t>
  </si>
  <si>
    <t>9804</t>
  </si>
  <si>
    <t>8011</t>
  </si>
  <si>
    <t>17005</t>
  </si>
  <si>
    <t>426</t>
  </si>
  <si>
    <t>5302</t>
  </si>
  <si>
    <t>10045</t>
  </si>
  <si>
    <t>680</t>
  </si>
  <si>
    <t>8272</t>
  </si>
  <si>
    <t>2121</t>
  </si>
  <si>
    <t>ΜΙΣΘΟΔΟΣΙΑ ΜΕΝΤΟΡΑ 10/2017</t>
  </si>
  <si>
    <t>ΕΡΓ. ΕΙΣΦ. ΜΙΣΘ. ΜΕΝΤΟΡΑ 10/2017</t>
  </si>
  <si>
    <t>267531139</t>
  </si>
  <si>
    <t>ΤΗΛΕΦΩΝΙΚΑ</t>
  </si>
  <si>
    <t>7889</t>
  </si>
  <si>
    <t>36192</t>
  </si>
  <si>
    <t>43</t>
  </si>
  <si>
    <t>ΕΚΠ/ΚΗ ΔΡΑΣΗ ΣΤΑ ΜΕΤΕΩΡΑ</t>
  </si>
  <si>
    <t>7596</t>
  </si>
  <si>
    <t>1150</t>
  </si>
  <si>
    <t>84,02</t>
  </si>
  <si>
    <t>684</t>
  </si>
  <si>
    <t>5317</t>
  </si>
  <si>
    <t>10382</t>
  </si>
  <si>
    <t>8465</t>
  </si>
  <si>
    <t>8598</t>
  </si>
  <si>
    <t>690</t>
  </si>
  <si>
    <t>10782</t>
  </si>
  <si>
    <t>710</t>
  </si>
  <si>
    <t>712</t>
  </si>
  <si>
    <t>88623</t>
  </si>
  <si>
    <t>11167</t>
  </si>
  <si>
    <t>9064</t>
  </si>
  <si>
    <t>458</t>
  </si>
  <si>
    <t>1082</t>
  </si>
  <si>
    <t>61908</t>
  </si>
  <si>
    <t>61907</t>
  </si>
  <si>
    <t>61906</t>
  </si>
  <si>
    <t>ΥΛΙΚΑ ΑΜΕΣΗΣ ΑΝΑΛΩΣΗΣ</t>
  </si>
  <si>
    <t>44</t>
  </si>
  <si>
    <t>54</t>
  </si>
  <si>
    <t>Β/1108</t>
  </si>
  <si>
    <t>Β/977</t>
  </si>
  <si>
    <t>53</t>
  </si>
  <si>
    <t>Β/1107</t>
  </si>
  <si>
    <t>Β/1106</t>
  </si>
  <si>
    <t>52</t>
  </si>
  <si>
    <t>42</t>
  </si>
  <si>
    <t>Β/975</t>
  </si>
  <si>
    <t>Β/976</t>
  </si>
  <si>
    <t>Mentor's salary</t>
  </si>
  <si>
    <t xml:space="preserve">ESTIMATION </t>
  </si>
  <si>
    <t>CHECKED EXPENSES -31/10/17</t>
  </si>
  <si>
    <t>TOTAL</t>
  </si>
  <si>
    <t>2018 5 MONTHS</t>
  </si>
  <si>
    <t>Bus card</t>
  </si>
  <si>
    <t>2018 3 MONTHS</t>
  </si>
  <si>
    <t>2018 2 BILLS</t>
  </si>
  <si>
    <r>
      <rPr>
        <b/>
        <i/>
        <sz val="11"/>
        <color rgb="FFFF0000"/>
        <rFont val="Calibri"/>
        <family val="2"/>
        <charset val="161"/>
        <scheme val="minor"/>
      </rPr>
      <t>estimated</t>
    </r>
    <r>
      <rPr>
        <b/>
        <i/>
        <sz val="11"/>
        <color rgb="FF0070C0"/>
        <rFont val="Calibri"/>
        <family val="2"/>
        <charset val="161"/>
        <scheme val="minor"/>
      </rPr>
      <t xml:space="preserve"> food cost</t>
    </r>
  </si>
  <si>
    <t>Tel bill</t>
  </si>
  <si>
    <r>
      <rPr>
        <b/>
        <i/>
        <sz val="11"/>
        <color rgb="FFFF0000"/>
        <rFont val="Calibri"/>
        <family val="2"/>
        <charset val="161"/>
        <scheme val="minor"/>
      </rPr>
      <t>estimated</t>
    </r>
    <r>
      <rPr>
        <b/>
        <i/>
        <sz val="11"/>
        <color rgb="FF0070C0"/>
        <rFont val="Calibri"/>
        <family val="2"/>
        <charset val="161"/>
        <scheme val="minor"/>
      </rPr>
      <t xml:space="preserve"> food cost - 11-12/2017</t>
    </r>
  </si>
  <si>
    <t>2017 2 MONTHS</t>
  </si>
  <si>
    <t>SEVERI SILIUS</t>
  </si>
  <si>
    <t>CYNTHIA HERNANDEZ</t>
  </si>
  <si>
    <t>SARA VANACORE</t>
  </si>
  <si>
    <t>Food expenses</t>
  </si>
  <si>
    <t>Other expenses</t>
  </si>
  <si>
    <t>*</t>
  </si>
  <si>
    <t>57</t>
  </si>
  <si>
    <t>B/1228</t>
  </si>
  <si>
    <t>THE VOLUNTEER</t>
  </si>
  <si>
    <r>
      <t>I declare that I have received the above amount of money (800,00</t>
    </r>
    <r>
      <rPr>
        <sz val="11"/>
        <color theme="1"/>
        <rFont val="Calibri"/>
        <family val="2"/>
        <charset val="161"/>
      </rPr>
      <t>€) as Individual support</t>
    </r>
  </si>
  <si>
    <t>64.12.00.1600</t>
  </si>
  <si>
    <t>B/47</t>
  </si>
  <si>
    <t>1</t>
  </si>
  <si>
    <t>2</t>
  </si>
  <si>
    <t>B/48</t>
  </si>
  <si>
    <t>58</t>
  </si>
  <si>
    <t>61</t>
  </si>
  <si>
    <t>B/1229</t>
  </si>
  <si>
    <t>B/1232</t>
  </si>
  <si>
    <t>B/1230</t>
  </si>
  <si>
    <t>B/1231</t>
  </si>
  <si>
    <r>
      <t>I declare that I have received the above amount of money (1.206,67</t>
    </r>
    <r>
      <rPr>
        <sz val="11"/>
        <color theme="1"/>
        <rFont val="Calibri"/>
        <family val="2"/>
        <charset val="161"/>
      </rPr>
      <t>€) as Individual support</t>
    </r>
  </si>
  <si>
    <t>NOVEMBER</t>
  </si>
  <si>
    <t>2177</t>
  </si>
  <si>
    <t>14.09.00.1600</t>
  </si>
  <si>
    <t>1129</t>
  </si>
  <si>
    <t>ΑΓΟΡΕΣ ΠΑΓΙΩΝ-ΛΟΙΠΟΣ ΕΞΟΠΛΙΣΜΟΣ</t>
  </si>
  <si>
    <t>7905</t>
  </si>
  <si>
    <t>36474</t>
  </si>
  <si>
    <t>8779</t>
  </si>
  <si>
    <t>17212</t>
  </si>
  <si>
    <t>719</t>
  </si>
  <si>
    <t>1325</t>
  </si>
  <si>
    <t>9216</t>
  </si>
  <si>
    <t>9356</t>
  </si>
  <si>
    <t>11572</t>
  </si>
  <si>
    <t>737</t>
  </si>
  <si>
    <t>17268</t>
  </si>
  <si>
    <t>9557</t>
  </si>
  <si>
    <t>17312</t>
  </si>
  <si>
    <t>747</t>
  </si>
  <si>
    <t>11922</t>
  </si>
  <si>
    <t>5423</t>
  </si>
  <si>
    <t>9712</t>
  </si>
  <si>
    <t>12092</t>
  </si>
  <si>
    <t>752</t>
  </si>
  <si>
    <t>534</t>
  </si>
  <si>
    <t>535</t>
  </si>
  <si>
    <t>64.08.20.1600</t>
  </si>
  <si>
    <t>3954</t>
  </si>
  <si>
    <t>ΕΚΠΑΙΔΕΥΤΙΚΑ ΥΛΙΚΑ</t>
  </si>
  <si>
    <t>6</t>
  </si>
  <si>
    <t>757</t>
  </si>
  <si>
    <t>2182</t>
  </si>
  <si>
    <t>7723</t>
  </si>
  <si>
    <t>ΛΟΙΠΑ ΥΛ. ΑΜΕΣΗΣ ΑΝΑΛΩΣΗΣ</t>
  </si>
  <si>
    <t>DECEMBER</t>
  </si>
  <si>
    <t>ΜΙΣΘΟΔΟΣΙΑ ΜΕΝΤΟΡΑ 11/2017</t>
  </si>
  <si>
    <t>ΕΡΓ. ΕΙΣΦ. ΜΙΣΘ. ΜΕΝΤΟΡΑ 11/2017</t>
  </si>
  <si>
    <t>2235</t>
  </si>
  <si>
    <t>ΜΙΣΘΟΔΟΣΙΑ ΜΕΝΤΟΡΑ 12/2017</t>
  </si>
  <si>
    <t>ΕΡΓ. ΕΙΣΦ. ΜΙΣΘ. ΜΕΝΤΟΡΑ 12/2017</t>
  </si>
  <si>
    <t>27057899</t>
  </si>
  <si>
    <t>7922</t>
  </si>
  <si>
    <t>146</t>
  </si>
  <si>
    <t>ΕΞΟΔΑ ΥΠΟΔΟΧΗΣ &amp; ΦΙΛΟΞΕΝΙΑΣ</t>
  </si>
  <si>
    <t>837</t>
  </si>
  <si>
    <t>64.07.03.1600</t>
  </si>
  <si>
    <t>ΓΡΑΦΙΚΗ ΥΛΗ</t>
  </si>
  <si>
    <t>64.07.04.1600</t>
  </si>
  <si>
    <t>3427</t>
  </si>
  <si>
    <t>ΦΩΤΟΤΥΠΙΚΟ ΧΑΡΤΙ</t>
  </si>
  <si>
    <t>11523</t>
  </si>
  <si>
    <t>67721</t>
  </si>
  <si>
    <t>12409</t>
  </si>
  <si>
    <t>1437</t>
  </si>
  <si>
    <t>17400</t>
  </si>
  <si>
    <t>761</t>
  </si>
  <si>
    <t>782</t>
  </si>
  <si>
    <t>781</t>
  </si>
  <si>
    <t>10517</t>
  </si>
  <si>
    <t>499</t>
  </si>
  <si>
    <t>13115</t>
  </si>
  <si>
    <t>JANUARY</t>
  </si>
  <si>
    <t>60.01.02.1600</t>
  </si>
  <si>
    <t>2289</t>
  </si>
  <si>
    <t>ΜΙΣΘΟΔΟΣΙΑ ΜΕΝΤΟΡΑ 1/2018</t>
  </si>
  <si>
    <t>ΕΡΓ. ΕΙΣΦ. ΜΙΣΘ. ΜΕΝΤΟΡΑ 1/2018</t>
  </si>
  <si>
    <t>60.02.02.1600</t>
  </si>
  <si>
    <t>64.07.01.1600</t>
  </si>
  <si>
    <t>7934</t>
  </si>
  <si>
    <t>64.08.11.1600</t>
  </si>
  <si>
    <t>378</t>
  </si>
  <si>
    <t>17694</t>
  </si>
  <si>
    <t>609</t>
  </si>
  <si>
    <t>5548</t>
  </si>
  <si>
    <t>817</t>
  </si>
  <si>
    <t>821</t>
  </si>
  <si>
    <t>165</t>
  </si>
  <si>
    <t>ΜΗΝΙΑΙΑ ΚΑΡΤΑ ΜΕΤΑΚΙΝΗΣΕΩΝ (ΔΙΟΡΘΩΣΗ)</t>
  </si>
  <si>
    <t xml:space="preserve">ΜΗΝΙΑΙΑ ΚΑΡΤΑ ΜΕΤΑΚΙΝΗΣΕΩΝ </t>
  </si>
  <si>
    <t>FEBRUARY</t>
  </si>
  <si>
    <t>56</t>
  </si>
  <si>
    <t>7952</t>
  </si>
  <si>
    <t>MARCH</t>
  </si>
  <si>
    <t>Β/240</t>
  </si>
  <si>
    <t>5</t>
  </si>
  <si>
    <t>Β/239</t>
  </si>
  <si>
    <t>ΔΑΠΑΝΕΣ ΤΑΞΙΔΙΟΥ ΕΠΙΣΤΡΟΦΗΣ</t>
  </si>
  <si>
    <t>8</t>
  </si>
  <si>
    <t>7</t>
  </si>
  <si>
    <t>ΒΟΛΟΣ-ΘΕΣΣΑΛΟΝΙΚΗ (ΑΝΑΧΩΡΗΣΗ)</t>
  </si>
  <si>
    <t>0004417689
0004417687</t>
  </si>
  <si>
    <t>00104158</t>
  </si>
  <si>
    <t>ΘΕΣΣΑΛΟΝΙΚΗ- ΑΕΡΟΔΡΟΜΙΟ</t>
  </si>
  <si>
    <t>LMJ7TB</t>
  </si>
  <si>
    <t>ΘΕΣΣΑΛΟΝΙΚΗ- ΜΙΛΑΝΟ</t>
  </si>
  <si>
    <t>ZCBHKQ</t>
  </si>
  <si>
    <t>ΜΙΛΑΝΟ - ΤΟΡΙΝΟ</t>
  </si>
  <si>
    <t xml:space="preserve"> </t>
  </si>
  <si>
    <r>
      <t>ΑΝΑΠΟΡΡΟΦΗΤΟ
ΠΟΣΟ/</t>
    </r>
    <r>
      <rPr>
        <b/>
        <sz val="11"/>
        <color rgb="FFFF0000"/>
        <rFont val="Calibri"/>
        <family val="2"/>
        <charset val="161"/>
        <scheme val="minor"/>
      </rPr>
      <t xml:space="preserve"> ΥΠΕΡΒΑΣΗ</t>
    </r>
  </si>
  <si>
    <t>2399</t>
  </si>
  <si>
    <t>7970</t>
  </si>
  <si>
    <t>868</t>
  </si>
  <si>
    <t>873</t>
  </si>
  <si>
    <t>64.10.04.1600</t>
  </si>
  <si>
    <t>2466</t>
  </si>
  <si>
    <t>ΕΞ. ΥΠ. &amp; ΦΙΛΟΞ. - ΓΕΥΜΑ ΑΝΑΧΩΡΗΣΗΣ</t>
  </si>
  <si>
    <t>ΕΞ. ΥΠ. &amp; ΦΙΛΟΞ. - ΑΝΑΜΝΗΣΤΙΚΑ T-SHIRT</t>
  </si>
  <si>
    <t>APRIL</t>
  </si>
  <si>
    <t>MAY</t>
  </si>
  <si>
    <t>ΣΥΝΟΛΙΚΗ ΧΡΗΜΑΤΟΔΟΤΗΣΗ</t>
  </si>
  <si>
    <t>ΠΡΟΚΑΤΑΒΟΛΗ</t>
  </si>
  <si>
    <t>ΠΡΑΓΜΑΤΟΠΟΙΗΘΕΙΣΕΣ ΔΑΠΑΝΕΣ</t>
  </si>
  <si>
    <t>ΠΟΣΟ ΠΡΟΣ ΑΠΟΔΟΣΗ ΑΠΌ ΙΝΕΔΙΒΙΜ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</si>
</sst>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d/m/yy;@"/>
    <numFmt numFmtId="165" formatCode="#,##0.00\ &quot;€&quot;"/>
    <numFmt numFmtId="166" formatCode="d/m/yyyy;@"/>
  </numFmts>
  <fonts count="3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7030A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2"/>
      <color theme="4"/>
      <name val="Calibri"/>
      <family val="2"/>
      <charset val="161"/>
      <scheme val="minor"/>
    </font>
    <font>
      <b/>
      <sz val="11"/>
      <color rgb="FFC0504D"/>
      <name val="Calibri"/>
      <family val="2"/>
      <charset val="161"/>
    </font>
    <font>
      <b/>
      <sz val="10"/>
      <color rgb="FF0000FF"/>
      <name val="Calibri"/>
      <family val="2"/>
      <charset val="161"/>
    </font>
    <font>
      <b/>
      <sz val="10"/>
      <color rgb="FFFF0000"/>
      <name val="Calibri"/>
      <family val="2"/>
      <charset val="161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13"/>
      <color theme="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11"/>
      <color rgb="FF0070C0"/>
      <name val="Calibri"/>
      <family val="2"/>
      <charset val="161"/>
    </font>
    <font>
      <b/>
      <sz val="11"/>
      <color rgb="FFFF0000"/>
      <name val="Calibri"/>
      <family val="2"/>
      <charset val="161"/>
    </font>
    <font>
      <b/>
      <sz val="11"/>
      <color rgb="FF0000FF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0"/>
      <color rgb="FF00B05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rgb="FF7030A0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b/>
      <i/>
      <sz val="11"/>
      <color rgb="FF0070C0"/>
      <name val="Calibri"/>
      <family val="2"/>
      <charset val="161"/>
      <scheme val="minor"/>
    </font>
    <font>
      <b/>
      <i/>
      <sz val="11"/>
      <color rgb="FFFF0000"/>
      <name val="Calibri"/>
      <family val="2"/>
      <charset val="161"/>
      <scheme val="minor"/>
    </font>
    <font>
      <b/>
      <sz val="18"/>
      <color rgb="FFFF0000"/>
      <name val="Calibri"/>
      <family val="2"/>
      <charset val="161"/>
      <scheme val="minor"/>
    </font>
    <font>
      <b/>
      <sz val="11"/>
      <color rgb="FFC00000"/>
      <name val="Calibri"/>
      <family val="2"/>
      <charset val="161"/>
      <scheme val="minor"/>
    </font>
    <font>
      <b/>
      <i/>
      <sz val="11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b/>
      <i/>
      <sz val="16"/>
      <color theme="0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12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2"/>
      <color rgb="FFC00000"/>
      <name val="Calibri"/>
      <family val="2"/>
      <charset val="161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06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hair">
        <color theme="0" tint="-4.9989318521683403E-2"/>
      </left>
      <right style="hair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hair">
        <color theme="0" tint="-4.9989318521683403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165" fontId="0" fillId="0" borderId="5" xfId="0" applyNumberFormat="1" applyFont="1" applyBorder="1" applyAlignment="1">
      <alignment horizontal="center" vertical="center"/>
    </xf>
    <xf numFmtId="165" fontId="0" fillId="0" borderId="8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165" fontId="4" fillId="4" borderId="13" xfId="0" applyNumberFormat="1" applyFont="1" applyFill="1" applyBorder="1" applyAlignment="1">
      <alignment horizontal="center" vertical="center"/>
    </xf>
    <xf numFmtId="165" fontId="4" fillId="4" borderId="14" xfId="0" applyNumberFormat="1" applyFont="1" applyFill="1" applyBorder="1" applyAlignment="1">
      <alignment horizontal="center" vertical="center"/>
    </xf>
    <xf numFmtId="165" fontId="4" fillId="4" borderId="15" xfId="0" applyNumberFormat="1" applyFont="1" applyFill="1" applyBorder="1" applyAlignment="1">
      <alignment horizontal="center" vertical="center"/>
    </xf>
    <xf numFmtId="166" fontId="0" fillId="0" borderId="5" xfId="0" applyNumberFormat="1" applyFont="1" applyBorder="1" applyAlignment="1">
      <alignment horizontal="center" vertical="center"/>
    </xf>
    <xf numFmtId="166" fontId="0" fillId="0" borderId="8" xfId="0" applyNumberFormat="1" applyFont="1" applyBorder="1" applyAlignment="1">
      <alignment horizontal="center" vertical="center"/>
    </xf>
    <xf numFmtId="166" fontId="0" fillId="0" borderId="8" xfId="0" applyNumberFormat="1" applyBorder="1" applyAlignment="1">
      <alignment vertical="center"/>
    </xf>
    <xf numFmtId="166" fontId="0" fillId="0" borderId="11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7" xfId="1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vertical="center"/>
    </xf>
    <xf numFmtId="49" fontId="0" fillId="0" borderId="10" xfId="0" applyNumberFormat="1" applyBorder="1" applyAlignment="1">
      <alignment vertical="center"/>
    </xf>
    <xf numFmtId="165" fontId="5" fillId="0" borderId="0" xfId="0" applyNumberFormat="1" applyFont="1" applyBorder="1" applyAlignment="1">
      <alignment horizontal="center"/>
    </xf>
    <xf numFmtId="49" fontId="0" fillId="0" borderId="10" xfId="1" applyNumberFormat="1" applyFont="1" applyBorder="1" applyAlignment="1">
      <alignment horizontal="center" vertical="center"/>
    </xf>
    <xf numFmtId="49" fontId="0" fillId="0" borderId="4" xfId="1" applyNumberFormat="1" applyFont="1" applyBorder="1" applyAlignment="1">
      <alignment horizontal="left" vertical="center"/>
    </xf>
    <xf numFmtId="165" fontId="0" fillId="0" borderId="5" xfId="0" applyNumberFormat="1" applyBorder="1" applyAlignment="1">
      <alignment horizontal="left" vertical="center"/>
    </xf>
    <xf numFmtId="49" fontId="0" fillId="0" borderId="7" xfId="1" applyNumberFormat="1" applyFont="1" applyBorder="1" applyAlignment="1">
      <alignment horizontal="left" vertical="center"/>
    </xf>
    <xf numFmtId="165" fontId="0" fillId="0" borderId="8" xfId="0" applyNumberFormat="1" applyBorder="1" applyAlignment="1">
      <alignment horizontal="left" vertical="center"/>
    </xf>
    <xf numFmtId="49" fontId="0" fillId="0" borderId="10" xfId="1" applyNumberFormat="1" applyFont="1" applyBorder="1" applyAlignment="1">
      <alignment horizontal="left" vertic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3" borderId="0" xfId="0" applyFont="1" applyFill="1" applyBorder="1" applyAlignment="1">
      <alignment horizontal="left"/>
    </xf>
    <xf numFmtId="0" fontId="6" fillId="7" borderId="16" xfId="0" applyFont="1" applyFill="1" applyBorder="1" applyAlignment="1">
      <alignment vertical="top" wrapText="1"/>
    </xf>
    <xf numFmtId="0" fontId="6" fillId="7" borderId="17" xfId="0" applyFont="1" applyFill="1" applyBorder="1" applyAlignment="1">
      <alignment vertical="top" wrapText="1"/>
    </xf>
    <xf numFmtId="0" fontId="6" fillId="7" borderId="18" xfId="0" applyFont="1" applyFill="1" applyBorder="1" applyAlignment="1">
      <alignment vertical="top" wrapText="1"/>
    </xf>
    <xf numFmtId="0" fontId="9" fillId="4" borderId="3" xfId="0" applyFont="1" applyFill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left" vertical="center"/>
    </xf>
    <xf numFmtId="165" fontId="5" fillId="3" borderId="0" xfId="0" applyNumberFormat="1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right"/>
    </xf>
    <xf numFmtId="165" fontId="0" fillId="8" borderId="1" xfId="0" applyNumberFormat="1" applyFont="1" applyFill="1" applyBorder="1" applyAlignment="1">
      <alignment horizontal="right"/>
    </xf>
    <xf numFmtId="165" fontId="1" fillId="9" borderId="1" xfId="0" applyNumberFormat="1" applyFont="1" applyFill="1" applyBorder="1"/>
    <xf numFmtId="0" fontId="0" fillId="3" borderId="0" xfId="0" applyFill="1" applyBorder="1"/>
    <xf numFmtId="4" fontId="0" fillId="0" borderId="0" xfId="0" applyNumberFormat="1"/>
    <xf numFmtId="4" fontId="0" fillId="0" borderId="11" xfId="0" applyNumberFormat="1" applyBorder="1"/>
    <xf numFmtId="4" fontId="0" fillId="0" borderId="12" xfId="0" applyNumberFormat="1" applyBorder="1"/>
    <xf numFmtId="0" fontId="0" fillId="0" borderId="1" xfId="0" applyBorder="1"/>
    <xf numFmtId="4" fontId="1" fillId="0" borderId="8" xfId="0" applyNumberFormat="1" applyFont="1" applyBorder="1"/>
    <xf numFmtId="4" fontId="1" fillId="0" borderId="9" xfId="0" applyNumberFormat="1" applyFont="1" applyBorder="1"/>
    <xf numFmtId="0" fontId="0" fillId="0" borderId="0" xfId="0" applyAlignment="1">
      <alignment vertical="center"/>
    </xf>
    <xf numFmtId="49" fontId="0" fillId="0" borderId="5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165" fontId="0" fillId="0" borderId="6" xfId="0" applyNumberFormat="1" applyFont="1" applyBorder="1" applyAlignment="1">
      <alignment horizontal="right" vertical="center"/>
    </xf>
    <xf numFmtId="165" fontId="0" fillId="0" borderId="9" xfId="0" applyNumberFormat="1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165" fontId="0" fillId="0" borderId="12" xfId="0" applyNumberFormat="1" applyBorder="1" applyAlignment="1">
      <alignment horizontal="right" vertical="center"/>
    </xf>
    <xf numFmtId="165" fontId="0" fillId="0" borderId="4" xfId="0" applyNumberFormat="1" applyFont="1" applyBorder="1" applyAlignment="1">
      <alignment horizontal="right" vertical="center"/>
    </xf>
    <xf numFmtId="165" fontId="0" fillId="0" borderId="5" xfId="0" applyNumberFormat="1" applyFont="1" applyBorder="1" applyAlignment="1">
      <alignment horizontal="right" vertical="center"/>
    </xf>
    <xf numFmtId="165" fontId="0" fillId="0" borderId="7" xfId="0" applyNumberFormat="1" applyFont="1" applyBorder="1" applyAlignment="1">
      <alignment horizontal="right" vertical="center"/>
    </xf>
    <xf numFmtId="165" fontId="0" fillId="0" borderId="8" xfId="0" applyNumberFormat="1" applyFont="1" applyBorder="1" applyAlignment="1">
      <alignment horizontal="right" vertical="center"/>
    </xf>
    <xf numFmtId="165" fontId="0" fillId="0" borderId="10" xfId="0" applyNumberFormat="1" applyFont="1" applyBorder="1" applyAlignment="1">
      <alignment horizontal="right" vertical="center"/>
    </xf>
    <xf numFmtId="165" fontId="0" fillId="0" borderId="11" xfId="0" applyNumberFormat="1" applyFont="1" applyBorder="1" applyAlignment="1">
      <alignment horizontal="right" vertical="center"/>
    </xf>
    <xf numFmtId="165" fontId="0" fillId="0" borderId="12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4" fontId="0" fillId="11" borderId="5" xfId="0" applyNumberFormat="1" applyFill="1" applyBorder="1"/>
    <xf numFmtId="4" fontId="0" fillId="11" borderId="6" xfId="0" applyNumberFormat="1" applyFill="1" applyBorder="1"/>
    <xf numFmtId="165" fontId="0" fillId="10" borderId="32" xfId="0" applyNumberFormat="1" applyFill="1" applyBorder="1"/>
    <xf numFmtId="165" fontId="0" fillId="10" borderId="33" xfId="0" applyNumberFormat="1" applyFill="1" applyBorder="1"/>
    <xf numFmtId="165" fontId="1" fillId="0" borderId="29" xfId="0" applyNumberFormat="1" applyFont="1" applyBorder="1"/>
    <xf numFmtId="165" fontId="1" fillId="0" borderId="34" xfId="0" applyNumberFormat="1" applyFont="1" applyBorder="1"/>
    <xf numFmtId="4" fontId="0" fillId="11" borderId="31" xfId="0" applyNumberFormat="1" applyFill="1" applyBorder="1"/>
    <xf numFmtId="165" fontId="0" fillId="10" borderId="35" xfId="0" applyNumberFormat="1" applyFill="1" applyBorder="1"/>
    <xf numFmtId="165" fontId="1" fillId="0" borderId="36" xfId="0" applyNumberFormat="1" applyFont="1" applyBorder="1"/>
    <xf numFmtId="0" fontId="0" fillId="5" borderId="37" xfId="0" applyFill="1" applyBorder="1"/>
    <xf numFmtId="0" fontId="0" fillId="5" borderId="38" xfId="0" applyFill="1" applyBorder="1"/>
    <xf numFmtId="0" fontId="1" fillId="5" borderId="1" xfId="0" applyFont="1" applyFill="1" applyBorder="1"/>
    <xf numFmtId="0" fontId="1" fillId="5" borderId="39" xfId="0" applyFont="1" applyFill="1" applyBorder="1"/>
    <xf numFmtId="0" fontId="0" fillId="5" borderId="40" xfId="0" applyFill="1" applyBorder="1"/>
    <xf numFmtId="0" fontId="10" fillId="5" borderId="2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right"/>
    </xf>
    <xf numFmtId="0" fontId="0" fillId="3" borderId="4" xfId="0" applyFill="1" applyBorder="1"/>
    <xf numFmtId="0" fontId="0" fillId="3" borderId="10" xfId="0" applyFill="1" applyBorder="1"/>
    <xf numFmtId="165" fontId="0" fillId="3" borderId="7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5" fontId="0" fillId="0" borderId="8" xfId="0" applyNumberFormat="1" applyBorder="1" applyAlignment="1">
      <alignment horizontal="center" vertical="center"/>
    </xf>
    <xf numFmtId="49" fontId="0" fillId="11" borderId="4" xfId="1" applyNumberFormat="1" applyFont="1" applyFill="1" applyBorder="1" applyAlignment="1">
      <alignment horizontal="center" vertical="center"/>
    </xf>
    <xf numFmtId="14" fontId="0" fillId="11" borderId="5" xfId="0" applyNumberFormat="1" applyFont="1" applyFill="1" applyBorder="1" applyAlignment="1">
      <alignment horizontal="center" vertical="center"/>
    </xf>
    <xf numFmtId="165" fontId="0" fillId="11" borderId="5" xfId="0" applyNumberFormat="1" applyFill="1" applyBorder="1" applyAlignment="1">
      <alignment horizontal="left" vertical="center"/>
    </xf>
    <xf numFmtId="49" fontId="0" fillId="11" borderId="7" xfId="1" applyNumberFormat="1" applyFont="1" applyFill="1" applyBorder="1" applyAlignment="1">
      <alignment horizontal="center" vertical="center"/>
    </xf>
    <xf numFmtId="14" fontId="0" fillId="11" borderId="8" xfId="0" applyNumberFormat="1" applyFont="1" applyFill="1" applyBorder="1" applyAlignment="1">
      <alignment horizontal="center" vertical="center"/>
    </xf>
    <xf numFmtId="49" fontId="0" fillId="11" borderId="8" xfId="0" applyNumberFormat="1" applyFill="1" applyBorder="1" applyAlignment="1">
      <alignment horizontal="center" vertical="center"/>
    </xf>
    <xf numFmtId="49" fontId="0" fillId="11" borderId="10" xfId="1" applyNumberFormat="1" applyFont="1" applyFill="1" applyBorder="1" applyAlignment="1">
      <alignment horizontal="center" vertical="center"/>
    </xf>
    <xf numFmtId="14" fontId="0" fillId="11" borderId="11" xfId="0" applyNumberFormat="1" applyFont="1" applyFill="1" applyBorder="1" applyAlignment="1">
      <alignment horizontal="center" vertical="center"/>
    </xf>
    <xf numFmtId="49" fontId="0" fillId="11" borderId="11" xfId="0" applyNumberFormat="1" applyFill="1" applyBorder="1" applyAlignment="1">
      <alignment horizontal="center" vertical="center"/>
    </xf>
    <xf numFmtId="165" fontId="0" fillId="11" borderId="11" xfId="0" applyNumberFormat="1" applyFill="1" applyBorder="1" applyAlignment="1">
      <alignment horizontal="left" vertical="center"/>
    </xf>
    <xf numFmtId="49" fontId="0" fillId="10" borderId="4" xfId="1" applyNumberFormat="1" applyFont="1" applyFill="1" applyBorder="1" applyAlignment="1">
      <alignment horizontal="center" vertical="center"/>
    </xf>
    <xf numFmtId="14" fontId="0" fillId="10" borderId="5" xfId="0" applyNumberFormat="1" applyFont="1" applyFill="1" applyBorder="1" applyAlignment="1">
      <alignment horizontal="center" vertical="center"/>
    </xf>
    <xf numFmtId="165" fontId="0" fillId="10" borderId="5" xfId="0" applyNumberFormat="1" applyFill="1" applyBorder="1" applyAlignment="1">
      <alignment horizontal="left" vertical="center"/>
    </xf>
    <xf numFmtId="49" fontId="0" fillId="10" borderId="10" xfId="1" applyNumberFormat="1" applyFont="1" applyFill="1" applyBorder="1" applyAlignment="1">
      <alignment horizontal="center" vertical="center"/>
    </xf>
    <xf numFmtId="14" fontId="0" fillId="10" borderId="11" xfId="0" applyNumberFormat="1" applyFont="1" applyFill="1" applyBorder="1" applyAlignment="1">
      <alignment horizontal="center" vertical="center"/>
    </xf>
    <xf numFmtId="165" fontId="0" fillId="10" borderId="11" xfId="0" applyNumberFormat="1" applyFill="1" applyBorder="1" applyAlignment="1">
      <alignment horizontal="left" vertical="center"/>
    </xf>
    <xf numFmtId="49" fontId="0" fillId="10" borderId="5" xfId="0" applyNumberFormat="1" applyFont="1" applyFill="1" applyBorder="1" applyAlignment="1">
      <alignment horizontal="center" vertical="center"/>
    </xf>
    <xf numFmtId="49" fontId="0" fillId="10" borderId="11" xfId="0" applyNumberFormat="1" applyFill="1" applyBorder="1" applyAlignment="1">
      <alignment horizontal="center" vertical="center"/>
    </xf>
    <xf numFmtId="0" fontId="0" fillId="11" borderId="8" xfId="0" applyFill="1" applyBorder="1" applyAlignment="1">
      <alignment horizontal="left" vertical="center"/>
    </xf>
    <xf numFmtId="165" fontId="0" fillId="10" borderId="5" xfId="0" applyNumberFormat="1" applyFont="1" applyFill="1" applyBorder="1" applyAlignment="1">
      <alignment horizontal="right" vertical="center"/>
    </xf>
    <xf numFmtId="165" fontId="0" fillId="10" borderId="11" xfId="0" applyNumberFormat="1" applyFont="1" applyFill="1" applyBorder="1" applyAlignment="1">
      <alignment horizontal="right" vertical="center"/>
    </xf>
    <xf numFmtId="165" fontId="0" fillId="11" borderId="6" xfId="0" applyNumberFormat="1" applyFont="1" applyFill="1" applyBorder="1" applyAlignment="1">
      <alignment horizontal="right" vertical="center"/>
    </xf>
    <xf numFmtId="165" fontId="0" fillId="11" borderId="9" xfId="0" applyNumberFormat="1" applyFont="1" applyFill="1" applyBorder="1" applyAlignment="1">
      <alignment horizontal="right" vertical="center"/>
    </xf>
    <xf numFmtId="165" fontId="0" fillId="11" borderId="12" xfId="0" applyNumberFormat="1" applyFont="1" applyFill="1" applyBorder="1" applyAlignment="1">
      <alignment horizontal="right" vertical="center"/>
    </xf>
    <xf numFmtId="4" fontId="1" fillId="0" borderId="41" xfId="0" applyNumberFormat="1" applyFont="1" applyBorder="1" applyAlignment="1">
      <alignment horizontal="center"/>
    </xf>
    <xf numFmtId="4" fontId="1" fillId="0" borderId="42" xfId="0" applyNumberFormat="1" applyFont="1" applyBorder="1" applyAlignment="1">
      <alignment horizontal="center"/>
    </xf>
    <xf numFmtId="4" fontId="1" fillId="0" borderId="43" xfId="0" applyNumberFormat="1" applyFont="1" applyBorder="1" applyAlignment="1">
      <alignment horizontal="center"/>
    </xf>
    <xf numFmtId="4" fontId="0" fillId="10" borderId="6" xfId="0" applyNumberFormat="1" applyFont="1" applyFill="1" applyBorder="1" applyAlignment="1">
      <alignment horizontal="right" vertical="center"/>
    </xf>
    <xf numFmtId="4" fontId="0" fillId="10" borderId="12" xfId="0" applyNumberFormat="1" applyFont="1" applyFill="1" applyBorder="1" applyAlignment="1">
      <alignment horizontal="right" vertical="center"/>
    </xf>
    <xf numFmtId="4" fontId="0" fillId="11" borderId="6" xfId="0" applyNumberFormat="1" applyFill="1" applyBorder="1" applyAlignment="1">
      <alignment horizontal="right" vertical="center"/>
    </xf>
    <xf numFmtId="4" fontId="0" fillId="11" borderId="9" xfId="0" applyNumberFormat="1" applyFill="1" applyBorder="1" applyAlignment="1">
      <alignment horizontal="right" vertical="center"/>
    </xf>
    <xf numFmtId="4" fontId="0" fillId="11" borderId="12" xfId="0" applyNumberFormat="1" applyFill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9" fontId="0" fillId="11" borderId="5" xfId="0" applyNumberForma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4" fontId="1" fillId="12" borderId="44" xfId="0" applyNumberFormat="1" applyFont="1" applyFill="1" applyBorder="1" applyAlignment="1">
      <alignment horizontal="center"/>
    </xf>
    <xf numFmtId="4" fontId="1" fillId="12" borderId="29" xfId="0" applyNumberFormat="1" applyFont="1" applyFill="1" applyBorder="1" applyAlignment="1">
      <alignment horizontal="center"/>
    </xf>
    <xf numFmtId="4" fontId="1" fillId="12" borderId="34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0" fillId="0" borderId="0" xfId="0" applyNumberFormat="1" applyAlignment="1">
      <alignment vertical="center"/>
    </xf>
    <xf numFmtId="165" fontId="11" fillId="4" borderId="49" xfId="0" applyNumberFormat="1" applyFont="1" applyFill="1" applyBorder="1" applyAlignment="1">
      <alignment horizontal="center" vertical="center" wrapText="1"/>
    </xf>
    <xf numFmtId="165" fontId="11" fillId="4" borderId="50" xfId="0" applyNumberFormat="1" applyFont="1" applyFill="1" applyBorder="1" applyAlignment="1">
      <alignment horizontal="center" vertical="center" wrapText="1"/>
    </xf>
    <xf numFmtId="165" fontId="11" fillId="4" borderId="46" xfId="0" applyNumberFormat="1" applyFont="1" applyFill="1" applyBorder="1" applyAlignment="1">
      <alignment horizontal="center" vertical="center" wrapText="1"/>
    </xf>
    <xf numFmtId="4" fontId="0" fillId="0" borderId="4" xfId="0" applyNumberFormat="1" applyBorder="1"/>
    <xf numFmtId="4" fontId="0" fillId="0" borderId="5" xfId="0" applyNumberFormat="1" applyBorder="1"/>
    <xf numFmtId="4" fontId="0" fillId="0" borderId="6" xfId="0" applyNumberFormat="1" applyBorder="1"/>
    <xf numFmtId="4" fontId="1" fillId="0" borderId="7" xfId="0" applyNumberFormat="1" applyFont="1" applyBorder="1"/>
    <xf numFmtId="4" fontId="0" fillId="0" borderId="10" xfId="0" applyNumberFormat="1" applyBorder="1"/>
    <xf numFmtId="4" fontId="12" fillId="3" borderId="11" xfId="0" applyNumberFormat="1" applyFont="1" applyFill="1" applyBorder="1" applyAlignment="1">
      <alignment horizontal="right"/>
    </xf>
    <xf numFmtId="4" fontId="12" fillId="3" borderId="12" xfId="0" applyNumberFormat="1" applyFont="1" applyFill="1" applyBorder="1" applyAlignment="1">
      <alignment horizontal="right"/>
    </xf>
    <xf numFmtId="4" fontId="12" fillId="3" borderId="5" xfId="0" applyNumberFormat="1" applyFont="1" applyFill="1" applyBorder="1" applyAlignment="1">
      <alignment horizontal="right" vertical="center" wrapText="1"/>
    </xf>
    <xf numFmtId="4" fontId="12" fillId="3" borderId="6" xfId="0" applyNumberFormat="1" applyFont="1" applyFill="1" applyBorder="1" applyAlignment="1">
      <alignment horizontal="right" vertical="center" wrapText="1"/>
    </xf>
    <xf numFmtId="164" fontId="13" fillId="0" borderId="0" xfId="0" applyNumberFormat="1" applyFont="1"/>
    <xf numFmtId="164" fontId="0" fillId="0" borderId="0" xfId="0" applyNumberFormat="1"/>
    <xf numFmtId="0" fontId="14" fillId="3" borderId="63" xfId="0" applyFont="1" applyFill="1" applyBorder="1" applyAlignment="1">
      <alignment vertical="top" wrapText="1"/>
    </xf>
    <xf numFmtId="0" fontId="15" fillId="3" borderId="64" xfId="0" applyFont="1" applyFill="1" applyBorder="1" applyAlignment="1">
      <alignment vertical="top" wrapText="1"/>
    </xf>
    <xf numFmtId="0" fontId="15" fillId="3" borderId="65" xfId="0" applyFont="1" applyFill="1" applyBorder="1" applyAlignment="1">
      <alignment vertical="top" wrapText="1"/>
    </xf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4" fontId="17" fillId="0" borderId="8" xfId="0" applyNumberFormat="1" applyFont="1" applyBorder="1"/>
    <xf numFmtId="4" fontId="17" fillId="0" borderId="56" xfId="0" applyNumberFormat="1" applyFont="1" applyBorder="1"/>
    <xf numFmtId="166" fontId="17" fillId="0" borderId="55" xfId="0" applyNumberFormat="1" applyFont="1" applyBorder="1"/>
    <xf numFmtId="164" fontId="17" fillId="0" borderId="55" xfId="0" applyNumberFormat="1" applyFont="1" applyBorder="1"/>
    <xf numFmtId="164" fontId="17" fillId="0" borderId="57" xfId="0" applyNumberFormat="1" applyFont="1" applyBorder="1"/>
    <xf numFmtId="0" fontId="17" fillId="0" borderId="58" xfId="0" applyFont="1" applyBorder="1" applyAlignment="1">
      <alignment horizontal="center"/>
    </xf>
    <xf numFmtId="0" fontId="17" fillId="0" borderId="58" xfId="0" applyFont="1" applyBorder="1"/>
    <xf numFmtId="4" fontId="17" fillId="0" borderId="58" xfId="0" applyNumberFormat="1" applyFont="1" applyBorder="1"/>
    <xf numFmtId="4" fontId="17" fillId="0" borderId="59" xfId="0" applyNumberFormat="1" applyFont="1" applyBorder="1"/>
    <xf numFmtId="164" fontId="9" fillId="4" borderId="51" xfId="0" applyNumberFormat="1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4" fontId="9" fillId="4" borderId="5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53" xfId="0" applyFont="1" applyBorder="1" applyAlignment="1">
      <alignment horizontal="center"/>
    </xf>
    <xf numFmtId="0" fontId="19" fillId="0" borderId="53" xfId="0" applyFont="1" applyBorder="1"/>
    <xf numFmtId="4" fontId="19" fillId="0" borderId="53" xfId="0" applyNumberFormat="1" applyFont="1" applyBorder="1"/>
    <xf numFmtId="4" fontId="19" fillId="0" borderId="54" xfId="0" applyNumberFormat="1" applyFont="1" applyBorder="1"/>
    <xf numFmtId="166" fontId="19" fillId="0" borderId="52" xfId="0" applyNumberFormat="1" applyFont="1" applyBorder="1" applyAlignment="1">
      <alignment horizontal="right"/>
    </xf>
    <xf numFmtId="49" fontId="0" fillId="0" borderId="11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0" fontId="17" fillId="3" borderId="8" xfId="0" applyFont="1" applyFill="1" applyBorder="1"/>
    <xf numFmtId="4" fontId="17" fillId="3" borderId="8" xfId="0" applyNumberFormat="1" applyFont="1" applyFill="1" applyBorder="1"/>
    <xf numFmtId="165" fontId="0" fillId="3" borderId="6" xfId="0" applyNumberFormat="1" applyFont="1" applyFill="1" applyBorder="1" applyAlignment="1">
      <alignment horizontal="right" vertical="center"/>
    </xf>
    <xf numFmtId="165" fontId="0" fillId="3" borderId="9" xfId="0" applyNumberFormat="1" applyFont="1" applyFill="1" applyBorder="1" applyAlignment="1">
      <alignment horizontal="right" vertical="center"/>
    </xf>
    <xf numFmtId="166" fontId="0" fillId="0" borderId="11" xfId="0" applyNumberFormat="1" applyFont="1" applyBorder="1" applyAlignment="1">
      <alignment horizontal="center" vertical="center"/>
    </xf>
    <xf numFmtId="49" fontId="0" fillId="14" borderId="4" xfId="1" applyNumberFormat="1" applyFont="1" applyFill="1" applyBorder="1" applyAlignment="1">
      <alignment horizontal="center" vertical="center"/>
    </xf>
    <xf numFmtId="14" fontId="0" fillId="14" borderId="5" xfId="0" applyNumberFormat="1" applyFill="1" applyBorder="1" applyAlignment="1">
      <alignment horizontal="center" vertical="center"/>
    </xf>
    <xf numFmtId="49" fontId="0" fillId="14" borderId="5" xfId="0" applyNumberFormat="1" applyFill="1" applyBorder="1" applyAlignment="1">
      <alignment horizontal="center" vertical="center"/>
    </xf>
    <xf numFmtId="0" fontId="0" fillId="14" borderId="5" xfId="0" applyFill="1" applyBorder="1" applyAlignment="1">
      <alignment horizontal="left" vertical="center"/>
    </xf>
    <xf numFmtId="4" fontId="0" fillId="14" borderId="6" xfId="0" applyNumberFormat="1" applyFill="1" applyBorder="1" applyAlignment="1">
      <alignment horizontal="right" vertical="center"/>
    </xf>
    <xf numFmtId="49" fontId="0" fillId="14" borderId="7" xfId="1" applyNumberFormat="1" applyFont="1" applyFill="1" applyBorder="1" applyAlignment="1">
      <alignment horizontal="center" vertical="center"/>
    </xf>
    <xf numFmtId="165" fontId="0" fillId="14" borderId="8" xfId="0" applyNumberFormat="1" applyFill="1" applyBorder="1" applyAlignment="1">
      <alignment horizontal="left" vertical="center"/>
    </xf>
    <xf numFmtId="4" fontId="0" fillId="14" borderId="9" xfId="0" applyNumberFormat="1" applyFill="1" applyBorder="1" applyAlignment="1">
      <alignment horizontal="right" vertical="center"/>
    </xf>
    <xf numFmtId="14" fontId="0" fillId="14" borderId="8" xfId="0" applyNumberFormat="1" applyFill="1" applyBorder="1" applyAlignment="1">
      <alignment horizontal="center" vertical="center"/>
    </xf>
    <xf numFmtId="49" fontId="0" fillId="14" borderId="8" xfId="0" applyNumberFormat="1" applyFill="1" applyBorder="1" applyAlignment="1">
      <alignment horizontal="center" vertical="center"/>
    </xf>
    <xf numFmtId="0" fontId="0" fillId="14" borderId="8" xfId="0" applyFill="1" applyBorder="1" applyAlignment="1">
      <alignment horizontal="left" vertical="center"/>
    </xf>
    <xf numFmtId="49" fontId="0" fillId="14" borderId="10" xfId="1" applyNumberFormat="1" applyFont="1" applyFill="1" applyBorder="1" applyAlignment="1">
      <alignment horizontal="center" vertical="center"/>
    </xf>
    <xf numFmtId="14" fontId="0" fillId="14" borderId="11" xfId="0" applyNumberFormat="1" applyFill="1" applyBorder="1" applyAlignment="1">
      <alignment horizontal="center" vertical="center"/>
    </xf>
    <xf numFmtId="49" fontId="0" fillId="14" borderId="11" xfId="0" applyNumberFormat="1" applyFill="1" applyBorder="1" applyAlignment="1">
      <alignment horizontal="center" vertical="center"/>
    </xf>
    <xf numFmtId="165" fontId="0" fillId="14" borderId="11" xfId="0" applyNumberFormat="1" applyFill="1" applyBorder="1" applyAlignment="1">
      <alignment horizontal="left" vertical="center"/>
    </xf>
    <xf numFmtId="4" fontId="0" fillId="14" borderId="12" xfId="0" applyNumberFormat="1" applyFill="1" applyBorder="1" applyAlignment="1">
      <alignment horizontal="right" vertical="center"/>
    </xf>
    <xf numFmtId="165" fontId="0" fillId="14" borderId="7" xfId="0" applyNumberFormat="1" applyFont="1" applyFill="1" applyBorder="1" applyAlignment="1">
      <alignment horizontal="right" vertical="center"/>
    </xf>
    <xf numFmtId="165" fontId="0" fillId="14" borderId="4" xfId="0" applyNumberFormat="1" applyFont="1" applyFill="1" applyBorder="1" applyAlignment="1">
      <alignment horizontal="right" vertical="center"/>
    </xf>
    <xf numFmtId="165" fontId="0" fillId="14" borderId="10" xfId="0" applyNumberFormat="1" applyFont="1" applyFill="1" applyBorder="1" applyAlignment="1">
      <alignment horizontal="right" vertical="center"/>
    </xf>
    <xf numFmtId="165" fontId="0" fillId="3" borderId="5" xfId="0" applyNumberFormat="1" applyFont="1" applyFill="1" applyBorder="1" applyAlignment="1">
      <alignment horizontal="right" vertical="center"/>
    </xf>
    <xf numFmtId="165" fontId="0" fillId="3" borderId="8" xfId="0" applyNumberFormat="1" applyFont="1" applyFill="1" applyBorder="1" applyAlignment="1">
      <alignment horizontal="right" vertical="center"/>
    </xf>
    <xf numFmtId="165" fontId="0" fillId="3" borderId="11" xfId="0" applyNumberFormat="1" applyFont="1" applyFill="1" applyBorder="1" applyAlignment="1">
      <alignment horizontal="right" vertical="center"/>
    </xf>
    <xf numFmtId="165" fontId="0" fillId="3" borderId="12" xfId="0" applyNumberFormat="1" applyFont="1" applyFill="1" applyBorder="1" applyAlignment="1">
      <alignment horizontal="right" vertical="center"/>
    </xf>
    <xf numFmtId="165" fontId="0" fillId="0" borderId="5" xfId="0" applyNumberForma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0" fillId="3" borderId="4" xfId="1" applyNumberFormat="1" applyFont="1" applyFill="1" applyBorder="1" applyAlignment="1">
      <alignment horizontal="center" vertical="center"/>
    </xf>
    <xf numFmtId="166" fontId="0" fillId="3" borderId="5" xfId="0" applyNumberFormat="1" applyFon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left" vertical="center"/>
    </xf>
    <xf numFmtId="49" fontId="0" fillId="3" borderId="7" xfId="1" applyNumberFormat="1" applyFont="1" applyFill="1" applyBorder="1" applyAlignment="1">
      <alignment horizontal="center" vertical="center"/>
    </xf>
    <xf numFmtId="166" fontId="0" fillId="3" borderId="8" xfId="0" applyNumberFormat="1" applyFon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165" fontId="0" fillId="3" borderId="9" xfId="0" applyNumberFormat="1" applyFill="1" applyBorder="1" applyAlignment="1">
      <alignment horizontal="right" vertical="center"/>
    </xf>
    <xf numFmtId="165" fontId="0" fillId="3" borderId="8" xfId="0" applyNumberFormat="1" applyFill="1" applyBorder="1" applyAlignment="1">
      <alignment horizontal="left" vertical="center"/>
    </xf>
    <xf numFmtId="165" fontId="0" fillId="3" borderId="0" xfId="0" applyNumberFormat="1" applyFont="1" applyFill="1" applyBorder="1" applyAlignment="1">
      <alignment horizontal="right" vertical="center"/>
    </xf>
    <xf numFmtId="165" fontId="0" fillId="3" borderId="0" xfId="0" applyNumberFormat="1" applyFill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165" fontId="1" fillId="3" borderId="1" xfId="0" applyNumberFormat="1" applyFont="1" applyFill="1" applyBorder="1" applyAlignment="1">
      <alignment horizontal="right" vertical="center"/>
    </xf>
    <xf numFmtId="165" fontId="4" fillId="4" borderId="13" xfId="0" applyNumberFormat="1" applyFont="1" applyFill="1" applyBorder="1" applyAlignment="1">
      <alignment horizontal="center" vertical="center" wrapText="1"/>
    </xf>
    <xf numFmtId="165" fontId="4" fillId="4" borderId="14" xfId="0" applyNumberFormat="1" applyFont="1" applyFill="1" applyBorder="1" applyAlignment="1">
      <alignment horizontal="center" vertical="center" wrapText="1"/>
    </xf>
    <xf numFmtId="165" fontId="4" fillId="4" borderId="15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horizontal="right" vertical="center"/>
    </xf>
    <xf numFmtId="49" fontId="0" fillId="3" borderId="41" xfId="1" applyNumberFormat="1" applyFont="1" applyFill="1" applyBorder="1" applyAlignment="1">
      <alignment horizontal="center" vertical="center"/>
    </xf>
    <xf numFmtId="166" fontId="0" fillId="3" borderId="42" xfId="0" applyNumberFormat="1" applyFont="1" applyFill="1" applyBorder="1" applyAlignment="1">
      <alignment horizontal="center" vertical="center"/>
    </xf>
    <xf numFmtId="49" fontId="0" fillId="3" borderId="42" xfId="0" applyNumberFormat="1" applyFill="1" applyBorder="1" applyAlignment="1">
      <alignment horizontal="center" vertical="center"/>
    </xf>
    <xf numFmtId="165" fontId="0" fillId="3" borderId="43" xfId="0" applyNumberFormat="1" applyFill="1" applyBorder="1" applyAlignment="1">
      <alignment horizontal="right" vertical="center"/>
    </xf>
    <xf numFmtId="49" fontId="0" fillId="0" borderId="41" xfId="1" applyNumberFormat="1" applyFont="1" applyBorder="1" applyAlignment="1">
      <alignment horizontal="center" vertical="center"/>
    </xf>
    <xf numFmtId="166" fontId="0" fillId="0" borderId="42" xfId="0" applyNumberFormat="1" applyFon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165" fontId="0" fillId="0" borderId="43" xfId="0" applyNumberFormat="1" applyBorder="1" applyAlignment="1">
      <alignment horizontal="right" vertical="center"/>
    </xf>
    <xf numFmtId="49" fontId="0" fillId="3" borderId="71" xfId="1" applyNumberFormat="1" applyFont="1" applyFill="1" applyBorder="1" applyAlignment="1">
      <alignment horizontal="center" vertical="center"/>
    </xf>
    <xf numFmtId="166" fontId="0" fillId="3" borderId="32" xfId="0" applyNumberFormat="1" applyFont="1" applyFill="1" applyBorder="1" applyAlignment="1">
      <alignment horizontal="center" vertical="center"/>
    </xf>
    <xf numFmtId="49" fontId="0" fillId="3" borderId="32" xfId="0" applyNumberFormat="1" applyFill="1" applyBorder="1" applyAlignment="1">
      <alignment horizontal="center" vertical="center"/>
    </xf>
    <xf numFmtId="0" fontId="0" fillId="3" borderId="32" xfId="0" applyFill="1" applyBorder="1" applyAlignment="1">
      <alignment horizontal="left" vertical="center"/>
    </xf>
    <xf numFmtId="165" fontId="0" fillId="3" borderId="33" xfId="0" applyNumberFormat="1" applyFill="1" applyBorder="1" applyAlignment="1">
      <alignment horizontal="right" vertical="center"/>
    </xf>
    <xf numFmtId="49" fontId="0" fillId="6" borderId="25" xfId="1" applyNumberFormat="1" applyFont="1" applyFill="1" applyBorder="1" applyAlignment="1">
      <alignment horizontal="center" vertical="center"/>
    </xf>
    <xf numFmtId="166" fontId="0" fillId="6" borderId="30" xfId="0" applyNumberFormat="1" applyFont="1" applyFill="1" applyBorder="1" applyAlignment="1">
      <alignment horizontal="center" vertical="center"/>
    </xf>
    <xf numFmtId="49" fontId="0" fillId="6" borderId="30" xfId="0" applyNumberFormat="1" applyFill="1" applyBorder="1" applyAlignment="1">
      <alignment horizontal="center" vertical="center"/>
    </xf>
    <xf numFmtId="0" fontId="0" fillId="6" borderId="30" xfId="0" applyFill="1" applyBorder="1" applyAlignment="1">
      <alignment horizontal="left" vertical="center"/>
    </xf>
    <xf numFmtId="165" fontId="0" fillId="6" borderId="26" xfId="0" applyNumberFormat="1" applyFill="1" applyBorder="1" applyAlignment="1">
      <alignment horizontal="right" vertical="center"/>
    </xf>
    <xf numFmtId="165" fontId="0" fillId="6" borderId="25" xfId="0" applyNumberFormat="1" applyFont="1" applyFill="1" applyBorder="1" applyAlignment="1">
      <alignment horizontal="right" vertical="center"/>
    </xf>
    <xf numFmtId="165" fontId="0" fillId="6" borderId="30" xfId="0" applyNumberFormat="1" applyFont="1" applyFill="1" applyBorder="1" applyAlignment="1">
      <alignment horizontal="right" vertical="center"/>
    </xf>
    <xf numFmtId="165" fontId="0" fillId="6" borderId="26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6" fontId="0" fillId="0" borderId="42" xfId="0" applyNumberFormat="1" applyBorder="1" applyAlignment="1">
      <alignment vertical="center"/>
    </xf>
    <xf numFmtId="49" fontId="0" fillId="0" borderId="72" xfId="1" applyNumberFormat="1" applyFont="1" applyBorder="1" applyAlignment="1">
      <alignment horizontal="center" vertical="center"/>
    </xf>
    <xf numFmtId="166" fontId="0" fillId="0" borderId="73" xfId="0" applyNumberFormat="1" applyFont="1" applyBorder="1" applyAlignment="1">
      <alignment horizontal="center" vertical="center"/>
    </xf>
    <xf numFmtId="49" fontId="0" fillId="0" borderId="73" xfId="0" applyNumberFormat="1" applyBorder="1" applyAlignment="1">
      <alignment horizontal="center" vertical="center"/>
    </xf>
    <xf numFmtId="0" fontId="0" fillId="0" borderId="73" xfId="0" applyBorder="1" applyAlignment="1">
      <alignment horizontal="left" vertical="center"/>
    </xf>
    <xf numFmtId="165" fontId="0" fillId="0" borderId="74" xfId="0" applyNumberFormat="1" applyBorder="1" applyAlignment="1">
      <alignment horizontal="right" vertical="center"/>
    </xf>
    <xf numFmtId="165" fontId="0" fillId="0" borderId="74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166" fontId="0" fillId="0" borderId="42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49" fontId="0" fillId="0" borderId="41" xfId="0" applyNumberFormat="1" applyBorder="1" applyAlignment="1">
      <alignment vertical="center"/>
    </xf>
    <xf numFmtId="49" fontId="0" fillId="0" borderId="44" xfId="0" applyNumberFormat="1" applyBorder="1" applyAlignment="1">
      <alignment horizontal="center" vertical="center"/>
    </xf>
    <xf numFmtId="166" fontId="0" fillId="0" borderId="29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165" fontId="0" fillId="0" borderId="34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center" vertical="center"/>
    </xf>
    <xf numFmtId="0" fontId="0" fillId="0" borderId="0" xfId="0" applyBorder="1"/>
    <xf numFmtId="165" fontId="1" fillId="3" borderId="0" xfId="0" applyNumberFormat="1" applyFont="1" applyFill="1" applyBorder="1" applyAlignment="1">
      <alignment horizontal="right" vertical="center"/>
    </xf>
    <xf numFmtId="165" fontId="0" fillId="3" borderId="43" xfId="0" applyNumberFormat="1" applyFont="1" applyFill="1" applyBorder="1" applyAlignment="1">
      <alignment horizontal="right" vertical="center"/>
    </xf>
    <xf numFmtId="165" fontId="0" fillId="0" borderId="0" xfId="0" applyNumberFormat="1" applyFont="1" applyBorder="1" applyAlignment="1">
      <alignment horizontal="right" vertical="center"/>
    </xf>
    <xf numFmtId="165" fontId="0" fillId="3" borderId="1" xfId="0" applyNumberFormat="1" applyFont="1" applyFill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165" fontId="0" fillId="0" borderId="42" xfId="0" applyNumberFormat="1" applyBorder="1" applyAlignment="1">
      <alignment horizontal="left" vertical="center"/>
    </xf>
    <xf numFmtId="49" fontId="0" fillId="3" borderId="44" xfId="1" applyNumberFormat="1" applyFont="1" applyFill="1" applyBorder="1" applyAlignment="1">
      <alignment horizontal="center" vertical="center"/>
    </xf>
    <xf numFmtId="166" fontId="0" fillId="3" borderId="29" xfId="0" applyNumberFormat="1" applyFont="1" applyFill="1" applyBorder="1" applyAlignment="1">
      <alignment horizontal="center" vertical="center"/>
    </xf>
    <xf numFmtId="49" fontId="0" fillId="3" borderId="29" xfId="0" applyNumberFormat="1" applyFill="1" applyBorder="1" applyAlignment="1">
      <alignment horizontal="center" vertical="center"/>
    </xf>
    <xf numFmtId="165" fontId="0" fillId="3" borderId="29" xfId="0" applyNumberFormat="1" applyFill="1" applyBorder="1" applyAlignment="1">
      <alignment horizontal="left" vertical="center"/>
    </xf>
    <xf numFmtId="165" fontId="0" fillId="3" borderId="34" xfId="0" applyNumberFormat="1" applyFont="1" applyFill="1" applyBorder="1" applyAlignment="1">
      <alignment horizontal="right" vertical="center"/>
    </xf>
    <xf numFmtId="49" fontId="0" fillId="3" borderId="72" xfId="1" applyNumberFormat="1" applyFont="1" applyFill="1" applyBorder="1" applyAlignment="1">
      <alignment horizontal="center" vertical="center"/>
    </xf>
    <xf numFmtId="166" fontId="0" fillId="3" borderId="73" xfId="0" applyNumberFormat="1" applyFont="1" applyFill="1" applyBorder="1" applyAlignment="1">
      <alignment horizontal="center" vertical="center"/>
    </xf>
    <xf numFmtId="49" fontId="0" fillId="3" borderId="73" xfId="0" applyNumberFormat="1" applyFill="1" applyBorder="1" applyAlignment="1">
      <alignment horizontal="center" vertical="center"/>
    </xf>
    <xf numFmtId="165" fontId="0" fillId="0" borderId="73" xfId="0" applyNumberFormat="1" applyBorder="1" applyAlignment="1">
      <alignment horizontal="left" vertical="center"/>
    </xf>
    <xf numFmtId="165" fontId="0" fillId="3" borderId="74" xfId="0" applyNumberFormat="1" applyFill="1" applyBorder="1" applyAlignment="1">
      <alignment horizontal="right" vertical="center"/>
    </xf>
    <xf numFmtId="165" fontId="0" fillId="3" borderId="74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3" borderId="70" xfId="0" applyFont="1" applyFill="1" applyBorder="1" applyAlignment="1">
      <alignment vertical="center"/>
    </xf>
    <xf numFmtId="165" fontId="0" fillId="3" borderId="70" xfId="0" applyNumberFormat="1" applyFont="1" applyFill="1" applyBorder="1" applyAlignment="1">
      <alignment horizontal="right" vertical="center"/>
    </xf>
    <xf numFmtId="165" fontId="0" fillId="3" borderId="70" xfId="0" applyNumberFormat="1" applyFill="1" applyBorder="1" applyAlignment="1">
      <alignment horizontal="right" vertical="center"/>
    </xf>
    <xf numFmtId="165" fontId="1" fillId="3" borderId="70" xfId="0" applyNumberFormat="1" applyFont="1" applyFill="1" applyBorder="1" applyAlignment="1">
      <alignment horizontal="right" vertical="center"/>
    </xf>
    <xf numFmtId="165" fontId="1" fillId="0" borderId="70" xfId="0" applyNumberFormat="1" applyFont="1" applyBorder="1" applyAlignment="1">
      <alignment horizontal="right" vertical="center"/>
    </xf>
    <xf numFmtId="165" fontId="0" fillId="0" borderId="70" xfId="0" applyNumberFormat="1" applyFont="1" applyBorder="1" applyAlignment="1">
      <alignment horizontal="right" vertical="center"/>
    </xf>
    <xf numFmtId="165" fontId="0" fillId="0" borderId="70" xfId="0" applyNumberFormat="1" applyBorder="1" applyAlignment="1">
      <alignment horizontal="right" vertical="center"/>
    </xf>
    <xf numFmtId="0" fontId="0" fillId="0" borderId="70" xfId="0" applyBorder="1"/>
    <xf numFmtId="0" fontId="2" fillId="4" borderId="75" xfId="0" applyFont="1" applyFill="1" applyBorder="1" applyAlignment="1">
      <alignment vertical="center"/>
    </xf>
    <xf numFmtId="0" fontId="0" fillId="3" borderId="71" xfId="0" applyFill="1" applyBorder="1"/>
    <xf numFmtId="4" fontId="12" fillId="3" borderId="32" xfId="0" applyNumberFormat="1" applyFont="1" applyFill="1" applyBorder="1" applyAlignment="1">
      <alignment horizontal="right" vertical="center" wrapText="1"/>
    </xf>
    <xf numFmtId="4" fontId="12" fillId="3" borderId="33" xfId="0" applyNumberFormat="1" applyFont="1" applyFill="1" applyBorder="1" applyAlignment="1">
      <alignment horizontal="right" vertical="center" wrapText="1"/>
    </xf>
    <xf numFmtId="0" fontId="0" fillId="6" borderId="25" xfId="0" applyFill="1" applyBorder="1"/>
    <xf numFmtId="4" fontId="12" fillId="6" borderId="30" xfId="0" applyNumberFormat="1" applyFont="1" applyFill="1" applyBorder="1" applyAlignment="1">
      <alignment horizontal="right" vertical="center" wrapText="1"/>
    </xf>
    <xf numFmtId="4" fontId="12" fillId="6" borderId="26" xfId="0" applyNumberFormat="1" applyFont="1" applyFill="1" applyBorder="1" applyAlignment="1">
      <alignment horizontal="right" vertical="center" wrapText="1"/>
    </xf>
    <xf numFmtId="0" fontId="0" fillId="3" borderId="41" xfId="0" applyFill="1" applyBorder="1"/>
    <xf numFmtId="4" fontId="12" fillId="3" borderId="42" xfId="0" applyNumberFormat="1" applyFont="1" applyFill="1" applyBorder="1" applyAlignment="1">
      <alignment horizontal="right"/>
    </xf>
    <xf numFmtId="4" fontId="12" fillId="3" borderId="43" xfId="0" applyNumberFormat="1" applyFont="1" applyFill="1" applyBorder="1" applyAlignment="1">
      <alignment horizontal="right"/>
    </xf>
    <xf numFmtId="0" fontId="1" fillId="13" borderId="1" xfId="0" applyFont="1" applyFill="1" applyBorder="1"/>
    <xf numFmtId="4" fontId="12" fillId="15" borderId="42" xfId="0" applyNumberFormat="1" applyFont="1" applyFill="1" applyBorder="1" applyAlignment="1">
      <alignment horizontal="right"/>
    </xf>
    <xf numFmtId="4" fontId="1" fillId="0" borderId="0" xfId="0" applyNumberFormat="1" applyFont="1"/>
    <xf numFmtId="0" fontId="0" fillId="0" borderId="76" xfId="0" applyBorder="1"/>
    <xf numFmtId="166" fontId="0" fillId="0" borderId="5" xfId="0" applyNumberFormat="1" applyBorder="1" applyAlignment="1">
      <alignment horizontal="center" vertical="center"/>
    </xf>
    <xf numFmtId="165" fontId="0" fillId="0" borderId="11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66" fontId="0" fillId="0" borderId="9" xfId="0" applyNumberFormat="1" applyFont="1" applyBorder="1" applyAlignment="1">
      <alignment horizontal="center" vertical="center"/>
    </xf>
    <xf numFmtId="166" fontId="0" fillId="0" borderId="6" xfId="0" applyNumberFormat="1" applyFont="1" applyBorder="1" applyAlignment="1">
      <alignment horizontal="center" vertical="center"/>
    </xf>
    <xf numFmtId="165" fontId="0" fillId="3" borderId="0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65" fontId="0" fillId="0" borderId="37" xfId="0" applyNumberFormat="1" applyFont="1" applyBorder="1" applyAlignment="1">
      <alignment horizontal="right" vertical="center"/>
    </xf>
    <xf numFmtId="165" fontId="0" fillId="0" borderId="39" xfId="0" applyNumberFormat="1" applyFont="1" applyBorder="1" applyAlignment="1">
      <alignment horizontal="right" vertical="center"/>
    </xf>
    <xf numFmtId="165" fontId="0" fillId="3" borderId="40" xfId="0" applyNumberFormat="1" applyFont="1" applyFill="1" applyBorder="1" applyAlignment="1">
      <alignment horizontal="right" vertical="center"/>
    </xf>
    <xf numFmtId="0" fontId="2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165" fontId="0" fillId="0" borderId="75" xfId="0" applyNumberFormat="1" applyFont="1" applyBorder="1" applyAlignment="1">
      <alignment horizontal="center" vertical="center"/>
    </xf>
    <xf numFmtId="165" fontId="0" fillId="0" borderId="77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1" fillId="9" borderId="1" xfId="0" applyNumberFormat="1" applyFont="1" applyFill="1" applyBorder="1" applyAlignment="1">
      <alignment vertical="center"/>
    </xf>
    <xf numFmtId="165" fontId="0" fillId="8" borderId="66" xfId="0" applyNumberFormat="1" applyFont="1" applyFill="1" applyBorder="1" applyAlignment="1">
      <alignment horizontal="right" vertical="center"/>
    </xf>
    <xf numFmtId="165" fontId="0" fillId="3" borderId="37" xfId="0" applyNumberFormat="1" applyFont="1" applyFill="1" applyBorder="1" applyAlignment="1">
      <alignment horizontal="right" vertical="center"/>
    </xf>
    <xf numFmtId="165" fontId="0" fillId="3" borderId="39" xfId="0" applyNumberFormat="1" applyFont="1" applyFill="1" applyBorder="1" applyAlignment="1">
      <alignment horizontal="right" vertical="center"/>
    </xf>
    <xf numFmtId="49" fontId="0" fillId="0" borderId="4" xfId="1" applyNumberFormat="1" applyFont="1" applyBorder="1" applyAlignment="1">
      <alignment horizontal="center" vertical="center"/>
    </xf>
    <xf numFmtId="165" fontId="0" fillId="0" borderId="6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49" fontId="0" fillId="0" borderId="44" xfId="1" applyNumberFormat="1" applyFont="1" applyBorder="1" applyAlignment="1">
      <alignment horizontal="center" vertical="center"/>
    </xf>
    <xf numFmtId="166" fontId="0" fillId="0" borderId="29" xfId="0" applyNumberFormat="1" applyFont="1" applyBorder="1" applyAlignment="1">
      <alignment horizontal="center" vertical="center"/>
    </xf>
    <xf numFmtId="165" fontId="0" fillId="0" borderId="29" xfId="0" applyNumberFormat="1" applyBorder="1" applyAlignment="1">
      <alignment horizontal="left" vertical="center"/>
    </xf>
    <xf numFmtId="0" fontId="1" fillId="0" borderId="70" xfId="0" applyFont="1" applyBorder="1"/>
    <xf numFmtId="0" fontId="26" fillId="0" borderId="0" xfId="0" applyFont="1" applyAlignment="1">
      <alignment horizontal="center"/>
    </xf>
    <xf numFmtId="4" fontId="26" fillId="0" borderId="0" xfId="0" applyNumberFormat="1" applyFont="1" applyAlignment="1">
      <alignment horizontal="center"/>
    </xf>
    <xf numFmtId="165" fontId="11" fillId="3" borderId="0" xfId="0" applyNumberFormat="1" applyFont="1" applyFill="1" applyBorder="1" applyAlignment="1">
      <alignment horizontal="center" vertical="center" wrapText="1"/>
    </xf>
    <xf numFmtId="2" fontId="0" fillId="3" borderId="0" xfId="0" applyNumberFormat="1" applyFill="1" applyBorder="1"/>
    <xf numFmtId="4" fontId="0" fillId="3" borderId="0" xfId="0" applyNumberFormat="1" applyFill="1" applyBorder="1"/>
    <xf numFmtId="0" fontId="2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2" borderId="4" xfId="0" applyFill="1" applyBorder="1"/>
    <xf numFmtId="4" fontId="12" fillId="2" borderId="5" xfId="0" applyNumberFormat="1" applyFont="1" applyFill="1" applyBorder="1" applyAlignment="1">
      <alignment horizontal="right" vertical="center" wrapText="1"/>
    </xf>
    <xf numFmtId="4" fontId="12" fillId="2" borderId="6" xfId="0" applyNumberFormat="1" applyFont="1" applyFill="1" applyBorder="1" applyAlignment="1">
      <alignment horizontal="right" vertical="center" wrapText="1"/>
    </xf>
    <xf numFmtId="0" fontId="0" fillId="2" borderId="71" xfId="0" applyFill="1" applyBorder="1"/>
    <xf numFmtId="4" fontId="12" fillId="2" borderId="32" xfId="0" applyNumberFormat="1" applyFont="1" applyFill="1" applyBorder="1" applyAlignment="1">
      <alignment horizontal="right" vertical="center" wrapText="1"/>
    </xf>
    <xf numFmtId="4" fontId="12" fillId="2" borderId="33" xfId="0" applyNumberFormat="1" applyFont="1" applyFill="1" applyBorder="1" applyAlignment="1">
      <alignment horizontal="right" vertical="center" wrapText="1"/>
    </xf>
    <xf numFmtId="0" fontId="0" fillId="2" borderId="25" xfId="0" applyFill="1" applyBorder="1"/>
    <xf numFmtId="4" fontId="12" fillId="2" borderId="30" xfId="0" applyNumberFormat="1" applyFont="1" applyFill="1" applyBorder="1" applyAlignment="1">
      <alignment horizontal="right" vertical="center" wrapText="1"/>
    </xf>
    <xf numFmtId="4" fontId="12" fillId="2" borderId="26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/>
    <xf numFmtId="0" fontId="0" fillId="2" borderId="41" xfId="0" applyFill="1" applyBorder="1"/>
    <xf numFmtId="4" fontId="12" fillId="2" borderId="42" xfId="0" applyNumberFormat="1" applyFont="1" applyFill="1" applyBorder="1" applyAlignment="1">
      <alignment horizontal="right"/>
    </xf>
    <xf numFmtId="4" fontId="12" fillId="2" borderId="43" xfId="0" applyNumberFormat="1" applyFont="1" applyFill="1" applyBorder="1" applyAlignment="1">
      <alignment horizontal="right"/>
    </xf>
    <xf numFmtId="0" fontId="0" fillId="2" borderId="79" xfId="0" applyFill="1" applyBorder="1"/>
    <xf numFmtId="4" fontId="12" fillId="2" borderId="80" xfId="0" applyNumberFormat="1" applyFont="1" applyFill="1" applyBorder="1" applyAlignment="1">
      <alignment horizontal="right"/>
    </xf>
    <xf numFmtId="4" fontId="12" fillId="2" borderId="81" xfId="0" applyNumberFormat="1" applyFont="1" applyFill="1" applyBorder="1" applyAlignment="1">
      <alignment horizontal="right"/>
    </xf>
    <xf numFmtId="0" fontId="23" fillId="2" borderId="79" xfId="0" applyFont="1" applyFill="1" applyBorder="1" applyAlignment="1">
      <alignment horizontal="right"/>
    </xf>
    <xf numFmtId="0" fontId="0" fillId="2" borderId="10" xfId="0" applyFill="1" applyBorder="1"/>
    <xf numFmtId="4" fontId="12" fillId="2" borderId="11" xfId="0" applyNumberFormat="1" applyFont="1" applyFill="1" applyBorder="1" applyAlignment="1">
      <alignment horizontal="right"/>
    </xf>
    <xf numFmtId="4" fontId="12" fillId="2" borderId="12" xfId="0" applyNumberFormat="1" applyFont="1" applyFill="1" applyBorder="1" applyAlignment="1">
      <alignment horizontal="right"/>
    </xf>
    <xf numFmtId="0" fontId="23" fillId="3" borderId="70" xfId="0" applyFont="1" applyFill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25" fillId="3" borderId="27" xfId="0" applyFont="1" applyFill="1" applyBorder="1" applyAlignment="1">
      <alignment horizontal="center" vertical="center"/>
    </xf>
    <xf numFmtId="0" fontId="1" fillId="6" borderId="25" xfId="0" applyFont="1" applyFill="1" applyBorder="1"/>
    <xf numFmtId="0" fontId="23" fillId="3" borderId="83" xfId="0" applyFont="1" applyFill="1" applyBorder="1" applyAlignment="1">
      <alignment horizontal="right"/>
    </xf>
    <xf numFmtId="0" fontId="23" fillId="3" borderId="84" xfId="0" applyFont="1" applyFill="1" applyBorder="1" applyAlignment="1">
      <alignment horizontal="right"/>
    </xf>
    <xf numFmtId="0" fontId="23" fillId="3" borderId="85" xfId="0" applyFont="1" applyFill="1" applyBorder="1" applyAlignment="1">
      <alignment horizontal="right"/>
    </xf>
    <xf numFmtId="0" fontId="23" fillId="3" borderId="86" xfId="0" applyFont="1" applyFill="1" applyBorder="1" applyAlignment="1">
      <alignment horizontal="right"/>
    </xf>
    <xf numFmtId="4" fontId="12" fillId="6" borderId="1" xfId="0" applyNumberFormat="1" applyFont="1" applyFill="1" applyBorder="1" applyAlignment="1">
      <alignment horizontal="right" vertical="center" wrapText="1"/>
    </xf>
    <xf numFmtId="17" fontId="27" fillId="3" borderId="44" xfId="0" applyNumberFormat="1" applyFont="1" applyFill="1" applyBorder="1" applyAlignment="1">
      <alignment horizontal="center" vertical="center"/>
    </xf>
    <xf numFmtId="17" fontId="27" fillId="3" borderId="29" xfId="0" applyNumberFormat="1" applyFont="1" applyFill="1" applyBorder="1" applyAlignment="1">
      <alignment horizontal="center" vertical="center"/>
    </xf>
    <xf numFmtId="17" fontId="27" fillId="3" borderId="34" xfId="0" applyNumberFormat="1" applyFont="1" applyFill="1" applyBorder="1" applyAlignment="1">
      <alignment horizontal="center" vertical="center"/>
    </xf>
    <xf numFmtId="4" fontId="0" fillId="0" borderId="41" xfId="0" applyNumberFormat="1" applyBorder="1"/>
    <xf numFmtId="4" fontId="0" fillId="0" borderId="42" xfId="0" applyNumberFormat="1" applyBorder="1"/>
    <xf numFmtId="4" fontId="0" fillId="0" borderId="43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71" xfId="0" applyNumberFormat="1" applyBorder="1"/>
    <xf numFmtId="4" fontId="0" fillId="0" borderId="32" xfId="0" applyNumberFormat="1" applyBorder="1"/>
    <xf numFmtId="4" fontId="0" fillId="0" borderId="33" xfId="0" applyNumberFormat="1" applyBorder="1"/>
    <xf numFmtId="4" fontId="28" fillId="3" borderId="82" xfId="0" applyNumberFormat="1" applyFont="1" applyFill="1" applyBorder="1" applyAlignment="1">
      <alignment horizontal="right" vertical="center" wrapText="1"/>
    </xf>
    <xf numFmtId="4" fontId="28" fillId="3" borderId="88" xfId="0" applyNumberFormat="1" applyFont="1" applyFill="1" applyBorder="1" applyAlignment="1">
      <alignment horizontal="right" vertical="center" wrapText="1"/>
    </xf>
    <xf numFmtId="4" fontId="28" fillId="3" borderId="39" xfId="0" applyNumberFormat="1" applyFont="1" applyFill="1" applyBorder="1" applyAlignment="1">
      <alignment horizontal="right" vertical="center" wrapText="1"/>
    </xf>
    <xf numFmtId="4" fontId="28" fillId="3" borderId="38" xfId="0" applyNumberFormat="1" applyFont="1" applyFill="1" applyBorder="1" applyAlignment="1">
      <alignment horizontal="right" vertical="center" wrapText="1"/>
    </xf>
    <xf numFmtId="4" fontId="28" fillId="3" borderId="40" xfId="0" applyNumberFormat="1" applyFont="1" applyFill="1" applyBorder="1" applyAlignment="1">
      <alignment horizontal="right" vertical="center" wrapText="1"/>
    </xf>
    <xf numFmtId="0" fontId="23" fillId="3" borderId="67" xfId="0" applyFont="1" applyFill="1" applyBorder="1" applyAlignment="1">
      <alignment horizontal="right"/>
    </xf>
    <xf numFmtId="4" fontId="28" fillId="3" borderId="37" xfId="0" applyNumberFormat="1" applyFont="1" applyFill="1" applyBorder="1" applyAlignment="1">
      <alignment horizontal="right" vertical="center" wrapText="1"/>
    </xf>
    <xf numFmtId="4" fontId="28" fillId="3" borderId="69" xfId="0" applyNumberFormat="1" applyFont="1" applyFill="1" applyBorder="1" applyAlignment="1">
      <alignment horizontal="right" vertical="center" wrapText="1"/>
    </xf>
    <xf numFmtId="4" fontId="28" fillId="3" borderId="66" xfId="0" applyNumberFormat="1" applyFont="1" applyFill="1" applyBorder="1" applyAlignment="1">
      <alignment horizontal="right" vertical="center" wrapText="1"/>
    </xf>
    <xf numFmtId="4" fontId="28" fillId="3" borderId="48" xfId="0" applyNumberFormat="1" applyFont="1" applyFill="1" applyBorder="1" applyAlignment="1">
      <alignment horizontal="right" vertical="center" wrapText="1"/>
    </xf>
    <xf numFmtId="0" fontId="23" fillId="3" borderId="27" xfId="0" applyFont="1" applyFill="1" applyBorder="1" applyAlignment="1">
      <alignment horizontal="right"/>
    </xf>
    <xf numFmtId="0" fontId="23" fillId="3" borderId="47" xfId="0" applyFont="1" applyFill="1" applyBorder="1" applyAlignment="1">
      <alignment horizontal="right"/>
    </xf>
    <xf numFmtId="0" fontId="0" fillId="6" borderId="25" xfId="0" applyFill="1" applyBorder="1" applyAlignment="1"/>
    <xf numFmtId="0" fontId="0" fillId="6" borderId="30" xfId="0" applyFill="1" applyBorder="1" applyAlignment="1"/>
    <xf numFmtId="0" fontId="0" fillId="6" borderId="26" xfId="0" applyFill="1" applyBorder="1" applyAlignment="1"/>
    <xf numFmtId="0" fontId="1" fillId="13" borderId="25" xfId="0" applyFont="1" applyFill="1" applyBorder="1"/>
    <xf numFmtId="4" fontId="12" fillId="13" borderId="1" xfId="0" applyNumberFormat="1" applyFont="1" applyFill="1" applyBorder="1" applyAlignment="1"/>
    <xf numFmtId="4" fontId="25" fillId="3" borderId="27" xfId="0" applyNumberFormat="1" applyFont="1" applyFill="1" applyBorder="1" applyAlignment="1">
      <alignment horizontal="center" vertical="center"/>
    </xf>
    <xf numFmtId="0" fontId="27" fillId="6" borderId="67" xfId="0" applyFont="1" applyFill="1" applyBorder="1" applyAlignment="1">
      <alignment horizontal="right"/>
    </xf>
    <xf numFmtId="0" fontId="27" fillId="6" borderId="84" xfId="0" applyFont="1" applyFill="1" applyBorder="1" applyAlignment="1">
      <alignment horizontal="right"/>
    </xf>
    <xf numFmtId="0" fontId="27" fillId="6" borderId="86" xfId="0" applyFont="1" applyFill="1" applyBorder="1" applyAlignment="1">
      <alignment horizontal="right"/>
    </xf>
    <xf numFmtId="4" fontId="12" fillId="3" borderId="37" xfId="0" applyNumberFormat="1" applyFont="1" applyFill="1" applyBorder="1" applyAlignment="1">
      <alignment horizontal="right"/>
    </xf>
    <xf numFmtId="4" fontId="12" fillId="3" borderId="39" xfId="0" applyNumberFormat="1" applyFont="1" applyFill="1" applyBorder="1" applyAlignment="1">
      <alignment horizontal="right"/>
    </xf>
    <xf numFmtId="4" fontId="12" fillId="3" borderId="40" xfId="0" applyNumberFormat="1" applyFont="1" applyFill="1" applyBorder="1" applyAlignment="1">
      <alignment horizontal="right"/>
    </xf>
    <xf numFmtId="0" fontId="0" fillId="6" borderId="47" xfId="0" applyFill="1" applyBorder="1" applyAlignment="1"/>
    <xf numFmtId="0" fontId="0" fillId="6" borderId="76" xfId="0" applyFill="1" applyBorder="1" applyAlignment="1"/>
    <xf numFmtId="0" fontId="0" fillId="6" borderId="48" xfId="0" applyFill="1" applyBorder="1" applyAlignment="1"/>
    <xf numFmtId="4" fontId="22" fillId="16" borderId="1" xfId="0" applyNumberFormat="1" applyFont="1" applyFill="1" applyBorder="1" applyAlignment="1">
      <alignment horizontal="right"/>
    </xf>
    <xf numFmtId="4" fontId="22" fillId="16" borderId="90" xfId="0" applyNumberFormat="1" applyFont="1" applyFill="1" applyBorder="1" applyAlignment="1">
      <alignment horizontal="right"/>
    </xf>
    <xf numFmtId="4" fontId="22" fillId="16" borderId="26" xfId="0" applyNumberFormat="1" applyFont="1" applyFill="1" applyBorder="1" applyAlignment="1">
      <alignment horizontal="right"/>
    </xf>
    <xf numFmtId="0" fontId="29" fillId="16" borderId="86" xfId="0" applyFont="1" applyFill="1" applyBorder="1" applyAlignment="1">
      <alignment horizontal="center"/>
    </xf>
    <xf numFmtId="0" fontId="29" fillId="16" borderId="25" xfId="0" applyFont="1" applyFill="1" applyBorder="1" applyAlignment="1">
      <alignment horizontal="center"/>
    </xf>
    <xf numFmtId="165" fontId="0" fillId="8" borderId="8" xfId="0" applyNumberFormat="1" applyFont="1" applyFill="1" applyBorder="1" applyAlignment="1">
      <alignment horizontal="right" vertical="center"/>
    </xf>
    <xf numFmtId="165" fontId="0" fillId="8" borderId="5" xfId="0" applyNumberFormat="1" applyFont="1" applyFill="1" applyBorder="1" applyAlignment="1">
      <alignment horizontal="right" vertical="center"/>
    </xf>
    <xf numFmtId="165" fontId="0" fillId="8" borderId="11" xfId="0" applyNumberFormat="1" applyFont="1" applyFill="1" applyBorder="1" applyAlignment="1">
      <alignment horizontal="right" vertical="center"/>
    </xf>
    <xf numFmtId="165" fontId="0" fillId="8" borderId="4" xfId="0" applyNumberFormat="1" applyFont="1" applyFill="1" applyBorder="1" applyAlignment="1">
      <alignment horizontal="right" vertical="center"/>
    </xf>
    <xf numFmtId="165" fontId="0" fillId="8" borderId="7" xfId="0" applyNumberFormat="1" applyFont="1" applyFill="1" applyBorder="1" applyAlignment="1">
      <alignment horizontal="right" vertical="center"/>
    </xf>
    <xf numFmtId="165" fontId="0" fillId="8" borderId="10" xfId="0" applyNumberFormat="1" applyFont="1" applyFill="1" applyBorder="1" applyAlignment="1">
      <alignment horizontal="right" vertical="center"/>
    </xf>
    <xf numFmtId="165" fontId="0" fillId="8" borderId="6" xfId="0" applyNumberFormat="1" applyFont="1" applyFill="1" applyBorder="1" applyAlignment="1">
      <alignment horizontal="right" vertical="center"/>
    </xf>
    <xf numFmtId="165" fontId="0" fillId="8" borderId="9" xfId="0" applyNumberFormat="1" applyFont="1" applyFill="1" applyBorder="1" applyAlignment="1">
      <alignment horizontal="right" vertical="center"/>
    </xf>
    <xf numFmtId="165" fontId="0" fillId="8" borderId="12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165" fontId="0" fillId="0" borderId="78" xfId="0" applyNumberFormat="1" applyFon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0" fontId="0" fillId="16" borderId="25" xfId="0" applyFill="1" applyBorder="1" applyAlignment="1"/>
    <xf numFmtId="0" fontId="0" fillId="16" borderId="30" xfId="0" applyFill="1" applyBorder="1" applyAlignment="1"/>
    <xf numFmtId="0" fontId="0" fillId="16" borderId="26" xfId="0" applyFill="1" applyBorder="1" applyAlignment="1"/>
    <xf numFmtId="49" fontId="0" fillId="0" borderId="10" xfId="0" applyNumberFormat="1" applyBorder="1" applyAlignment="1">
      <alignment horizontal="center" vertical="center"/>
    </xf>
    <xf numFmtId="49" fontId="0" fillId="3" borderId="10" xfId="1" applyNumberFormat="1" applyFont="1" applyFill="1" applyBorder="1" applyAlignment="1">
      <alignment horizontal="center" vertical="center"/>
    </xf>
    <xf numFmtId="166" fontId="0" fillId="3" borderId="11" xfId="0" applyNumberFormat="1" applyFont="1" applyFill="1" applyBorder="1" applyAlignment="1">
      <alignment horizontal="center" vertical="center"/>
    </xf>
    <xf numFmtId="49" fontId="0" fillId="3" borderId="11" xfId="0" applyNumberFormat="1" applyFill="1" applyBorder="1" applyAlignment="1">
      <alignment horizontal="center" vertical="center"/>
    </xf>
    <xf numFmtId="165" fontId="0" fillId="3" borderId="12" xfId="0" applyNumberFormat="1" applyFill="1" applyBorder="1" applyAlignment="1">
      <alignment horizontal="right" vertical="center"/>
    </xf>
    <xf numFmtId="0" fontId="1" fillId="0" borderId="0" xfId="0" applyFont="1" applyBorder="1"/>
    <xf numFmtId="0" fontId="1" fillId="3" borderId="0" xfId="0" applyFont="1" applyFill="1" applyBorder="1"/>
    <xf numFmtId="165" fontId="1" fillId="0" borderId="70" xfId="0" applyNumberFormat="1" applyFont="1" applyBorder="1"/>
    <xf numFmtId="4" fontId="0" fillId="13" borderId="11" xfId="0" applyNumberFormat="1" applyFill="1" applyBorder="1"/>
    <xf numFmtId="0" fontId="0" fillId="0" borderId="0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3" borderId="5" xfId="0" applyNumberFormat="1" applyFill="1" applyBorder="1"/>
    <xf numFmtId="4" fontId="0" fillId="3" borderId="8" xfId="0" applyNumberFormat="1" applyFill="1" applyBorder="1"/>
    <xf numFmtId="165" fontId="0" fillId="0" borderId="11" xfId="0" applyNumberFormat="1" applyBorder="1" applyAlignment="1">
      <alignment horizontal="center" vertical="center"/>
    </xf>
    <xf numFmtId="14" fontId="0" fillId="14" borderId="9" xfId="0" applyNumberForma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top" wrapText="1"/>
    </xf>
    <xf numFmtId="0" fontId="6" fillId="7" borderId="17" xfId="0" applyFont="1" applyFill="1" applyBorder="1" applyAlignment="1">
      <alignment horizontal="center" vertical="top" wrapText="1"/>
    </xf>
    <xf numFmtId="0" fontId="6" fillId="7" borderId="18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42" xfId="0" applyNumberFormat="1" applyBorder="1" applyAlignment="1">
      <alignment horizontal="center" vertical="center"/>
    </xf>
    <xf numFmtId="4" fontId="0" fillId="0" borderId="43" xfId="0" applyNumberFormat="1" applyBorder="1" applyAlignment="1">
      <alignment horizontal="right" vertical="center"/>
    </xf>
    <xf numFmtId="14" fontId="0" fillId="0" borderId="43" xfId="0" applyNumberFormat="1" applyBorder="1" applyAlignment="1">
      <alignment horizontal="center" vertical="center"/>
    </xf>
    <xf numFmtId="165" fontId="0" fillId="0" borderId="41" xfId="0" applyNumberFormat="1" applyFont="1" applyBorder="1" applyAlignment="1">
      <alignment horizontal="right" vertical="center"/>
    </xf>
    <xf numFmtId="165" fontId="0" fillId="0" borderId="42" xfId="0" applyNumberFormat="1" applyFont="1" applyBorder="1" applyAlignment="1">
      <alignment horizontal="right" vertical="center"/>
    </xf>
    <xf numFmtId="165" fontId="0" fillId="0" borderId="43" xfId="0" applyNumberFormat="1" applyFont="1" applyBorder="1" applyAlignment="1">
      <alignment horizontal="right" vertical="center"/>
    </xf>
    <xf numFmtId="0" fontId="0" fillId="14" borderId="11" xfId="0" applyFill="1" applyBorder="1" applyAlignment="1">
      <alignment horizontal="left" vertical="center"/>
    </xf>
    <xf numFmtId="14" fontId="0" fillId="14" borderId="12" xfId="0" applyNumberFormat="1" applyFill="1" applyBorder="1" applyAlignment="1">
      <alignment horizontal="center" vertical="center"/>
    </xf>
    <xf numFmtId="49" fontId="0" fillId="10" borderId="72" xfId="1" applyNumberFormat="1" applyFont="1" applyFill="1" applyBorder="1" applyAlignment="1">
      <alignment horizontal="center" vertical="center"/>
    </xf>
    <xf numFmtId="165" fontId="0" fillId="0" borderId="72" xfId="0" applyNumberFormat="1" applyFont="1" applyBorder="1" applyAlignment="1">
      <alignment horizontal="right" vertical="center"/>
    </xf>
    <xf numFmtId="165" fontId="0" fillId="0" borderId="73" xfId="0" applyNumberFormat="1" applyFont="1" applyBorder="1" applyAlignment="1">
      <alignment horizontal="right" vertical="center"/>
    </xf>
    <xf numFmtId="14" fontId="0" fillId="10" borderId="73" xfId="0" applyNumberFormat="1" applyFill="1" applyBorder="1" applyAlignment="1">
      <alignment horizontal="center" vertical="center"/>
    </xf>
    <xf numFmtId="49" fontId="0" fillId="10" borderId="73" xfId="0" applyNumberFormat="1" applyFill="1" applyBorder="1" applyAlignment="1">
      <alignment horizontal="center" vertical="center"/>
    </xf>
    <xf numFmtId="0" fontId="0" fillId="10" borderId="73" xfId="0" applyFill="1" applyBorder="1" applyAlignment="1">
      <alignment horizontal="left" vertical="center"/>
    </xf>
    <xf numFmtId="4" fontId="0" fillId="10" borderId="74" xfId="0" applyNumberFormat="1" applyFill="1" applyBorder="1" applyAlignment="1">
      <alignment horizontal="right" vertical="center"/>
    </xf>
    <xf numFmtId="3" fontId="0" fillId="10" borderId="74" xfId="0" applyNumberFormat="1" applyFill="1" applyBorder="1" applyAlignment="1">
      <alignment horizontal="center" vertical="center"/>
    </xf>
    <xf numFmtId="14" fontId="0" fillId="10" borderId="74" xfId="0" applyNumberFormat="1" applyFill="1" applyBorder="1" applyAlignment="1">
      <alignment horizontal="center" vertical="center"/>
    </xf>
    <xf numFmtId="165" fontId="0" fillId="10" borderId="73" xfId="0" applyNumberFormat="1" applyFont="1" applyFill="1" applyBorder="1" applyAlignment="1">
      <alignment horizontal="right" vertical="center"/>
    </xf>
    <xf numFmtId="14" fontId="0" fillId="11" borderId="73" xfId="0" applyNumberFormat="1" applyFill="1" applyBorder="1" applyAlignment="1">
      <alignment horizontal="center" vertical="center"/>
    </xf>
    <xf numFmtId="49" fontId="0" fillId="11" borderId="73" xfId="0" applyNumberFormat="1" applyFill="1" applyBorder="1" applyAlignment="1">
      <alignment horizontal="center" vertical="center"/>
    </xf>
    <xf numFmtId="0" fontId="0" fillId="11" borderId="73" xfId="0" applyFill="1" applyBorder="1" applyAlignment="1">
      <alignment horizontal="left" vertical="center"/>
    </xf>
    <xf numFmtId="4" fontId="0" fillId="11" borderId="74" xfId="0" applyNumberFormat="1" applyFill="1" applyBorder="1" applyAlignment="1">
      <alignment horizontal="right" vertical="center"/>
    </xf>
    <xf numFmtId="3" fontId="0" fillId="11" borderId="74" xfId="0" applyNumberFormat="1" applyFill="1" applyBorder="1" applyAlignment="1">
      <alignment horizontal="center" vertical="center"/>
    </xf>
    <xf numFmtId="14" fontId="0" fillId="11" borderId="74" xfId="0" applyNumberFormat="1" applyFill="1" applyBorder="1" applyAlignment="1">
      <alignment horizontal="center" vertical="center"/>
    </xf>
    <xf numFmtId="165" fontId="0" fillId="11" borderId="74" xfId="0" applyNumberFormat="1" applyFont="1" applyFill="1" applyBorder="1" applyAlignment="1">
      <alignment horizontal="right" vertical="center"/>
    </xf>
    <xf numFmtId="14" fontId="0" fillId="14" borderId="6" xfId="0" applyNumberFormat="1" applyFill="1" applyBorder="1" applyAlignment="1">
      <alignment horizontal="center" vertical="center"/>
    </xf>
    <xf numFmtId="3" fontId="0" fillId="14" borderId="31" xfId="0" applyNumberFormat="1" applyFill="1" applyBorder="1" applyAlignment="1">
      <alignment horizontal="center" vertical="center"/>
    </xf>
    <xf numFmtId="165" fontId="0" fillId="14" borderId="91" xfId="0" applyNumberFormat="1" applyFill="1" applyBorder="1" applyAlignment="1">
      <alignment horizontal="center" vertical="center"/>
    </xf>
    <xf numFmtId="165" fontId="0" fillId="14" borderId="92" xfId="0" applyNumberFormat="1" applyFill="1" applyBorder="1" applyAlignment="1">
      <alignment horizontal="center" vertical="center"/>
    </xf>
    <xf numFmtId="165" fontId="0" fillId="0" borderId="88" xfId="0" applyNumberFormat="1" applyBorder="1" applyAlignment="1">
      <alignment horizontal="center" vertical="center"/>
    </xf>
    <xf numFmtId="165" fontId="0" fillId="0" borderId="89" xfId="0" applyNumberFormat="1" applyBorder="1" applyAlignment="1">
      <alignment horizontal="center" vertical="center"/>
    </xf>
    <xf numFmtId="165" fontId="0" fillId="0" borderId="90" xfId="0" applyNumberFormat="1" applyBorder="1" applyAlignment="1">
      <alignment horizontal="center" vertical="center"/>
    </xf>
    <xf numFmtId="49" fontId="0" fillId="14" borderId="5" xfId="0" applyNumberFormat="1" applyFill="1" applyBorder="1" applyAlignment="1">
      <alignment horizontal="center" vertical="center" wrapText="1"/>
    </xf>
    <xf numFmtId="4" fontId="31" fillId="3" borderId="89" xfId="0" applyNumberFormat="1" applyFont="1" applyFill="1" applyBorder="1" applyAlignment="1">
      <alignment horizontal="right" vertical="center" wrapText="1"/>
    </xf>
    <xf numFmtId="4" fontId="31" fillId="3" borderId="90" xfId="0" applyNumberFormat="1" applyFont="1" applyFill="1" applyBorder="1" applyAlignment="1">
      <alignment horizontal="right" vertical="center" wrapText="1"/>
    </xf>
    <xf numFmtId="4" fontId="0" fillId="3" borderId="6" xfId="0" applyNumberFormat="1" applyFill="1" applyBorder="1"/>
    <xf numFmtId="4" fontId="0" fillId="3" borderId="9" xfId="0" applyNumberFormat="1" applyFill="1" applyBorder="1"/>
    <xf numFmtId="4" fontId="0" fillId="3" borderId="11" xfId="0" applyNumberFormat="1" applyFill="1" applyBorder="1"/>
    <xf numFmtId="4" fontId="0" fillId="3" borderId="12" xfId="0" applyNumberFormat="1" applyFill="1" applyBorder="1"/>
    <xf numFmtId="166" fontId="0" fillId="3" borderId="11" xfId="0" applyNumberFormat="1" applyFill="1" applyBorder="1" applyAlignment="1">
      <alignment horizontal="center" vertical="center"/>
    </xf>
    <xf numFmtId="165" fontId="0" fillId="13" borderId="4" xfId="0" applyNumberFormat="1" applyFont="1" applyFill="1" applyBorder="1" applyAlignment="1">
      <alignment horizontal="right" vertical="center"/>
    </xf>
    <xf numFmtId="165" fontId="0" fillId="13" borderId="7" xfId="0" applyNumberFormat="1" applyFont="1" applyFill="1" applyBorder="1" applyAlignment="1">
      <alignment horizontal="right" vertical="center"/>
    </xf>
    <xf numFmtId="165" fontId="0" fillId="13" borderId="10" xfId="0" applyNumberFormat="1" applyFont="1" applyFill="1" applyBorder="1" applyAlignment="1">
      <alignment horizontal="right" vertical="center"/>
    </xf>
    <xf numFmtId="166" fontId="0" fillId="3" borderId="5" xfId="0" applyNumberFormat="1" applyFill="1" applyBorder="1" applyAlignment="1">
      <alignment horizontal="center" vertical="center"/>
    </xf>
    <xf numFmtId="4" fontId="31" fillId="3" borderId="82" xfId="0" applyNumberFormat="1" applyFont="1" applyFill="1" applyBorder="1" applyAlignment="1">
      <alignment horizontal="right" vertical="center" wrapText="1"/>
    </xf>
    <xf numFmtId="4" fontId="33" fillId="6" borderId="26" xfId="0" applyNumberFormat="1" applyFont="1" applyFill="1" applyBorder="1" applyAlignment="1">
      <alignment horizontal="right" vertical="center" wrapText="1"/>
    </xf>
    <xf numFmtId="0" fontId="23" fillId="3" borderId="0" xfId="0" applyFont="1" applyFill="1" applyBorder="1" applyAlignment="1">
      <alignment horizontal="right"/>
    </xf>
    <xf numFmtId="4" fontId="0" fillId="2" borderId="0" xfId="0" applyNumberFormat="1" applyFill="1"/>
    <xf numFmtId="0" fontId="6" fillId="7" borderId="60" xfId="0" applyFont="1" applyFill="1" applyBorder="1" applyAlignment="1">
      <alignment horizontal="left" vertical="top" wrapText="1"/>
    </xf>
    <xf numFmtId="0" fontId="6" fillId="7" borderId="20" xfId="0" applyFont="1" applyFill="1" applyBorder="1" applyAlignment="1">
      <alignment horizontal="left" vertical="top" wrapText="1"/>
    </xf>
    <xf numFmtId="0" fontId="6" fillId="7" borderId="61" xfId="0" applyFont="1" applyFill="1" applyBorder="1" applyAlignment="1">
      <alignment horizontal="left" vertical="top" wrapText="1"/>
    </xf>
    <xf numFmtId="0" fontId="6" fillId="7" borderId="22" xfId="0" applyFont="1" applyFill="1" applyBorder="1" applyAlignment="1">
      <alignment horizontal="left" vertical="top" wrapText="1"/>
    </xf>
    <xf numFmtId="0" fontId="6" fillId="7" borderId="62" xfId="0" applyFont="1" applyFill="1" applyBorder="1" applyAlignment="1">
      <alignment horizontal="left" vertical="top" wrapText="1"/>
    </xf>
    <xf numFmtId="0" fontId="6" fillId="7" borderId="24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12" borderId="44" xfId="0" applyFont="1" applyFill="1" applyBorder="1" applyAlignment="1"/>
    <xf numFmtId="0" fontId="1" fillId="12" borderId="34" xfId="0" applyFont="1" applyFill="1" applyBorder="1" applyAlignment="1"/>
    <xf numFmtId="3" fontId="0" fillId="14" borderId="2" xfId="0" applyNumberFormat="1" applyFill="1" applyBorder="1" applyAlignment="1">
      <alignment horizontal="center" vertical="center"/>
    </xf>
    <xf numFmtId="3" fontId="0" fillId="14" borderId="3" xfId="0" applyNumberFormat="1" applyFill="1" applyBorder="1" applyAlignment="1">
      <alignment horizontal="center" vertical="center"/>
    </xf>
    <xf numFmtId="3" fontId="0" fillId="14" borderId="66" xfId="0" applyNumberFormat="1" applyFill="1" applyBorder="1" applyAlignment="1">
      <alignment horizontal="center" vertical="center"/>
    </xf>
    <xf numFmtId="14" fontId="0" fillId="14" borderId="2" xfId="0" applyNumberFormat="1" applyFill="1" applyBorder="1" applyAlignment="1">
      <alignment horizontal="center" vertical="center"/>
    </xf>
    <xf numFmtId="14" fontId="0" fillId="14" borderId="3" xfId="0" applyNumberFormat="1" applyFill="1" applyBorder="1" applyAlignment="1">
      <alignment horizontal="center" vertical="center"/>
    </xf>
    <xf numFmtId="14" fontId="0" fillId="14" borderId="66" xfId="0" applyNumberFormat="1" applyFill="1" applyBorder="1" applyAlignment="1">
      <alignment horizontal="center" vertical="center"/>
    </xf>
    <xf numFmtId="165" fontId="0" fillId="4" borderId="67" xfId="0" applyNumberFormat="1" applyFont="1" applyFill="1" applyBorder="1" applyAlignment="1">
      <alignment horizontal="center" vertical="center"/>
    </xf>
    <xf numFmtId="165" fontId="0" fillId="4" borderId="68" xfId="0" applyNumberFormat="1" applyFont="1" applyFill="1" applyBorder="1" applyAlignment="1">
      <alignment horizontal="center" vertical="center"/>
    </xf>
    <xf numFmtId="165" fontId="0" fillId="4" borderId="69" xfId="0" applyNumberFormat="1" applyFont="1" applyFill="1" applyBorder="1" applyAlignment="1">
      <alignment horizontal="center" vertical="center"/>
    </xf>
    <xf numFmtId="49" fontId="0" fillId="4" borderId="67" xfId="1" applyNumberFormat="1" applyFont="1" applyFill="1" applyBorder="1" applyAlignment="1">
      <alignment horizontal="center" vertical="center"/>
    </xf>
    <xf numFmtId="49" fontId="0" fillId="4" borderId="68" xfId="1" applyNumberFormat="1" applyFont="1" applyFill="1" applyBorder="1" applyAlignment="1">
      <alignment horizontal="center" vertical="center"/>
    </xf>
    <xf numFmtId="49" fontId="0" fillId="4" borderId="69" xfId="1" applyNumberFormat="1" applyFont="1" applyFill="1" applyBorder="1" applyAlignment="1">
      <alignment horizontal="center" vertical="center"/>
    </xf>
    <xf numFmtId="0" fontId="1" fillId="0" borderId="45" xfId="0" applyFont="1" applyBorder="1" applyAlignment="1"/>
    <xf numFmtId="0" fontId="1" fillId="0" borderId="46" xfId="0" applyFont="1" applyBorder="1" applyAlignment="1"/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6" fillId="0" borderId="19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top" wrapText="1"/>
    </xf>
    <xf numFmtId="0" fontId="1" fillId="0" borderId="47" xfId="0" applyFont="1" applyBorder="1" applyAlignment="1"/>
    <xf numFmtId="0" fontId="1" fillId="0" borderId="48" xfId="0" applyFont="1" applyBorder="1" applyAlignment="1"/>
    <xf numFmtId="3" fontId="0" fillId="11" borderId="2" xfId="0" applyNumberFormat="1" applyFill="1" applyBorder="1" applyAlignment="1">
      <alignment horizontal="center" vertical="center"/>
    </xf>
    <xf numFmtId="3" fontId="0" fillId="11" borderId="3" xfId="0" applyNumberFormat="1" applyFill="1" applyBorder="1" applyAlignment="1">
      <alignment horizontal="center" vertical="center"/>
    </xf>
    <xf numFmtId="3" fontId="0" fillId="11" borderId="66" xfId="0" applyNumberFormat="1" applyFill="1" applyBorder="1" applyAlignment="1">
      <alignment horizontal="center" vertical="center"/>
    </xf>
    <xf numFmtId="3" fontId="0" fillId="10" borderId="2" xfId="0" applyNumberFormat="1" applyFont="1" applyFill="1" applyBorder="1" applyAlignment="1">
      <alignment horizontal="center" vertical="center"/>
    </xf>
    <xf numFmtId="3" fontId="0" fillId="10" borderId="66" xfId="0" applyNumberFormat="1" applyFont="1" applyFill="1" applyBorder="1" applyAlignment="1">
      <alignment horizontal="center" vertical="center"/>
    </xf>
    <xf numFmtId="14" fontId="0" fillId="10" borderId="2" xfId="0" applyNumberFormat="1" applyFont="1" applyFill="1" applyBorder="1" applyAlignment="1">
      <alignment horizontal="center" vertical="center"/>
    </xf>
    <xf numFmtId="14" fontId="0" fillId="10" borderId="66" xfId="0" applyNumberFormat="1" applyFont="1" applyFill="1" applyBorder="1" applyAlignment="1">
      <alignment horizontal="center" vertical="center"/>
    </xf>
    <xf numFmtId="14" fontId="0" fillId="11" borderId="2" xfId="0" applyNumberFormat="1" applyFill="1" applyBorder="1" applyAlignment="1">
      <alignment horizontal="center" vertical="center"/>
    </xf>
    <xf numFmtId="14" fontId="0" fillId="11" borderId="3" xfId="0" applyNumberFormat="1" applyFill="1" applyBorder="1" applyAlignment="1">
      <alignment horizontal="center" vertical="center"/>
    </xf>
    <xf numFmtId="14" fontId="0" fillId="11" borderId="66" xfId="0" applyNumberFormat="1" applyFill="1" applyBorder="1" applyAlignment="1">
      <alignment horizontal="center" vertical="center"/>
    </xf>
    <xf numFmtId="0" fontId="0" fillId="6" borderId="25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8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6" borderId="47" xfId="0" applyFill="1" applyBorder="1" applyAlignment="1">
      <alignment horizontal="center"/>
    </xf>
    <xf numFmtId="0" fontId="0" fillId="6" borderId="76" xfId="0" applyFill="1" applyBorder="1" applyAlignment="1">
      <alignment horizontal="center"/>
    </xf>
    <xf numFmtId="0" fontId="0" fillId="6" borderId="48" xfId="0" applyFill="1" applyBorder="1" applyAlignment="1">
      <alignment horizontal="center"/>
    </xf>
    <xf numFmtId="4" fontId="12" fillId="13" borderId="25" xfId="0" applyNumberFormat="1" applyFont="1" applyFill="1" applyBorder="1" applyAlignment="1">
      <alignment horizontal="center"/>
    </xf>
    <xf numFmtId="4" fontId="12" fillId="13" borderId="30" xfId="0" applyNumberFormat="1" applyFont="1" applyFill="1" applyBorder="1" applyAlignment="1">
      <alignment horizontal="center"/>
    </xf>
    <xf numFmtId="4" fontId="12" fillId="13" borderId="26" xfId="0" applyNumberFormat="1" applyFont="1" applyFill="1" applyBorder="1" applyAlignment="1">
      <alignment horizontal="center"/>
    </xf>
    <xf numFmtId="4" fontId="12" fillId="2" borderId="25" xfId="0" applyNumberFormat="1" applyFont="1" applyFill="1" applyBorder="1" applyAlignment="1">
      <alignment horizontal="center"/>
    </xf>
    <xf numFmtId="4" fontId="12" fillId="2" borderId="30" xfId="0" applyNumberFormat="1" applyFont="1" applyFill="1" applyBorder="1" applyAlignment="1">
      <alignment horizontal="center"/>
    </xf>
    <xf numFmtId="4" fontId="12" fillId="2" borderId="26" xfId="0" applyNumberFormat="1" applyFont="1" applyFill="1" applyBorder="1" applyAlignment="1">
      <alignment horizontal="center"/>
    </xf>
    <xf numFmtId="4" fontId="12" fillId="3" borderId="2" xfId="0" applyNumberFormat="1" applyFont="1" applyFill="1" applyBorder="1" applyAlignment="1">
      <alignment horizontal="center"/>
    </xf>
    <xf numFmtId="4" fontId="12" fillId="3" borderId="3" xfId="0" applyNumberFormat="1" applyFont="1" applyFill="1" applyBorder="1" applyAlignment="1">
      <alignment horizontal="center"/>
    </xf>
    <xf numFmtId="4" fontId="12" fillId="3" borderId="66" xfId="0" applyNumberFormat="1" applyFont="1" applyFill="1" applyBorder="1" applyAlignment="1">
      <alignment horizontal="center"/>
    </xf>
    <xf numFmtId="4" fontId="0" fillId="6" borderId="25" xfId="0" applyNumberFormat="1" applyFill="1" applyBorder="1" applyAlignment="1">
      <alignment horizontal="center"/>
    </xf>
    <xf numFmtId="4" fontId="0" fillId="6" borderId="30" xfId="0" applyNumberFormat="1" applyFill="1" applyBorder="1" applyAlignment="1">
      <alignment horizontal="center"/>
    </xf>
    <xf numFmtId="4" fontId="0" fillId="6" borderId="26" xfId="0" applyNumberForma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8" borderId="47" xfId="0" applyFill="1" applyBorder="1" applyAlignment="1"/>
    <xf numFmtId="0" fontId="0" fillId="8" borderId="76" xfId="0" applyFill="1" applyBorder="1" applyAlignment="1"/>
    <xf numFmtId="0" fontId="0" fillId="8" borderId="48" xfId="0" applyFill="1" applyBorder="1" applyAlignment="1"/>
    <xf numFmtId="0" fontId="0" fillId="0" borderId="25" xfId="0" applyBorder="1" applyAlignment="1"/>
    <xf numFmtId="0" fontId="0" fillId="0" borderId="30" xfId="0" applyBorder="1" applyAlignment="1"/>
    <xf numFmtId="0" fontId="0" fillId="0" borderId="26" xfId="0" applyBorder="1" applyAlignment="1"/>
    <xf numFmtId="0" fontId="1" fillId="9" borderId="25" xfId="0" applyFont="1" applyFill="1" applyBorder="1" applyAlignment="1"/>
    <xf numFmtId="0" fontId="1" fillId="9" borderId="30" xfId="0" applyFont="1" applyFill="1" applyBorder="1" applyAlignment="1"/>
    <xf numFmtId="0" fontId="1" fillId="9" borderId="26" xfId="0" applyFont="1" applyFill="1" applyBorder="1" applyAlignment="1"/>
    <xf numFmtId="0" fontId="12" fillId="5" borderId="25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6" xfId="0" applyBorder="1" applyAlignment="1">
      <alignment vertical="center"/>
    </xf>
    <xf numFmtId="0" fontId="1" fillId="9" borderId="25" xfId="0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0" fontId="1" fillId="9" borderId="26" xfId="0" applyFont="1" applyFill="1" applyBorder="1" applyAlignment="1">
      <alignment vertical="center"/>
    </xf>
    <xf numFmtId="0" fontId="0" fillId="8" borderId="47" xfId="0" applyFill="1" applyBorder="1" applyAlignment="1">
      <alignment vertical="center"/>
    </xf>
    <xf numFmtId="0" fontId="0" fillId="8" borderId="76" xfId="0" applyFill="1" applyBorder="1" applyAlignment="1">
      <alignment vertical="center"/>
    </xf>
    <xf numFmtId="0" fontId="0" fillId="8" borderId="48" xfId="0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AF"/>
      <color rgb="FFFF0066"/>
      <color rgb="FF99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1</xdr:row>
      <xdr:rowOff>19051</xdr:rowOff>
    </xdr:from>
    <xdr:to>
      <xdr:col>1</xdr:col>
      <xdr:colOff>967176</xdr:colOff>
      <xdr:row>5</xdr:row>
      <xdr:rowOff>85725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1" y="209551"/>
          <a:ext cx="938600" cy="828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171451</xdr:colOff>
      <xdr:row>1</xdr:row>
      <xdr:rowOff>19050</xdr:rowOff>
    </xdr:from>
    <xdr:to>
      <xdr:col>5</xdr:col>
      <xdr:colOff>733425</xdr:colOff>
      <xdr:row>3</xdr:row>
      <xdr:rowOff>63657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34126" y="209550"/>
          <a:ext cx="561974" cy="425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116679</xdr:colOff>
      <xdr:row>1</xdr:row>
      <xdr:rowOff>2389</xdr:rowOff>
    </xdr:from>
    <xdr:to>
      <xdr:col>8</xdr:col>
      <xdr:colOff>0</xdr:colOff>
      <xdr:row>3</xdr:row>
      <xdr:rowOff>109633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65154" y="192889"/>
          <a:ext cx="1693071" cy="488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107154</xdr:colOff>
      <xdr:row>1</xdr:row>
      <xdr:rowOff>4</xdr:rowOff>
    </xdr:from>
    <xdr:to>
      <xdr:col>0</xdr:col>
      <xdr:colOff>1226344</xdr:colOff>
      <xdr:row>5</xdr:row>
      <xdr:rowOff>167325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154" y="190504"/>
          <a:ext cx="1119190" cy="92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11906</xdr:colOff>
      <xdr:row>1</xdr:row>
      <xdr:rowOff>59526</xdr:rowOff>
    </xdr:from>
    <xdr:to>
      <xdr:col>7</xdr:col>
      <xdr:colOff>707231</xdr:colOff>
      <xdr:row>4</xdr:row>
      <xdr:rowOff>33681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13231" y="250026"/>
          <a:ext cx="695325" cy="545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59533</xdr:colOff>
      <xdr:row>1</xdr:row>
      <xdr:rowOff>35714</xdr:rowOff>
    </xdr:from>
    <xdr:to>
      <xdr:col>10</xdr:col>
      <xdr:colOff>794</xdr:colOff>
      <xdr:row>4</xdr:row>
      <xdr:rowOff>57486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84758" y="226214"/>
          <a:ext cx="1855786" cy="593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107154</xdr:colOff>
      <xdr:row>1</xdr:row>
      <xdr:rowOff>4</xdr:rowOff>
    </xdr:from>
    <xdr:to>
      <xdr:col>0</xdr:col>
      <xdr:colOff>1226344</xdr:colOff>
      <xdr:row>5</xdr:row>
      <xdr:rowOff>167325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154" y="190504"/>
          <a:ext cx="1119190" cy="92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11906</xdr:colOff>
      <xdr:row>1</xdr:row>
      <xdr:rowOff>59526</xdr:rowOff>
    </xdr:from>
    <xdr:to>
      <xdr:col>7</xdr:col>
      <xdr:colOff>707231</xdr:colOff>
      <xdr:row>4</xdr:row>
      <xdr:rowOff>33681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13231" y="250026"/>
          <a:ext cx="695325" cy="545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59533</xdr:colOff>
      <xdr:row>1</xdr:row>
      <xdr:rowOff>35714</xdr:rowOff>
    </xdr:from>
    <xdr:to>
      <xdr:col>10</xdr:col>
      <xdr:colOff>794</xdr:colOff>
      <xdr:row>4</xdr:row>
      <xdr:rowOff>57486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84758" y="226214"/>
          <a:ext cx="1855786" cy="593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107154</xdr:colOff>
      <xdr:row>1</xdr:row>
      <xdr:rowOff>4</xdr:rowOff>
    </xdr:from>
    <xdr:to>
      <xdr:col>0</xdr:col>
      <xdr:colOff>1226344</xdr:colOff>
      <xdr:row>5</xdr:row>
      <xdr:rowOff>167325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154" y="190504"/>
          <a:ext cx="1119190" cy="92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11906</xdr:colOff>
      <xdr:row>1</xdr:row>
      <xdr:rowOff>59526</xdr:rowOff>
    </xdr:from>
    <xdr:to>
      <xdr:col>7</xdr:col>
      <xdr:colOff>707231</xdr:colOff>
      <xdr:row>4</xdr:row>
      <xdr:rowOff>33681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13231" y="250026"/>
          <a:ext cx="695325" cy="545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59533</xdr:colOff>
      <xdr:row>1</xdr:row>
      <xdr:rowOff>35714</xdr:rowOff>
    </xdr:from>
    <xdr:to>
      <xdr:col>10</xdr:col>
      <xdr:colOff>794</xdr:colOff>
      <xdr:row>4</xdr:row>
      <xdr:rowOff>57486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84758" y="226214"/>
          <a:ext cx="1855786" cy="593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107154</xdr:colOff>
      <xdr:row>1</xdr:row>
      <xdr:rowOff>4</xdr:rowOff>
    </xdr:from>
    <xdr:to>
      <xdr:col>0</xdr:col>
      <xdr:colOff>1226344</xdr:colOff>
      <xdr:row>5</xdr:row>
      <xdr:rowOff>167325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154" y="190504"/>
          <a:ext cx="1119190" cy="92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11906</xdr:colOff>
      <xdr:row>1</xdr:row>
      <xdr:rowOff>59526</xdr:rowOff>
    </xdr:from>
    <xdr:to>
      <xdr:col>7</xdr:col>
      <xdr:colOff>707231</xdr:colOff>
      <xdr:row>4</xdr:row>
      <xdr:rowOff>33681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13231" y="250026"/>
          <a:ext cx="695325" cy="545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59533</xdr:colOff>
      <xdr:row>1</xdr:row>
      <xdr:rowOff>35714</xdr:rowOff>
    </xdr:from>
    <xdr:to>
      <xdr:col>10</xdr:col>
      <xdr:colOff>794</xdr:colOff>
      <xdr:row>4</xdr:row>
      <xdr:rowOff>57486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84758" y="226214"/>
          <a:ext cx="1855786" cy="593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107154</xdr:colOff>
      <xdr:row>1</xdr:row>
      <xdr:rowOff>4</xdr:rowOff>
    </xdr:from>
    <xdr:to>
      <xdr:col>0</xdr:col>
      <xdr:colOff>1226344</xdr:colOff>
      <xdr:row>5</xdr:row>
      <xdr:rowOff>167325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154" y="190504"/>
          <a:ext cx="1119190" cy="92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11906</xdr:colOff>
      <xdr:row>1</xdr:row>
      <xdr:rowOff>59526</xdr:rowOff>
    </xdr:from>
    <xdr:to>
      <xdr:col>7</xdr:col>
      <xdr:colOff>707231</xdr:colOff>
      <xdr:row>4</xdr:row>
      <xdr:rowOff>33681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13231" y="250026"/>
          <a:ext cx="695325" cy="545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59533</xdr:colOff>
      <xdr:row>1</xdr:row>
      <xdr:rowOff>35714</xdr:rowOff>
    </xdr:from>
    <xdr:to>
      <xdr:col>10</xdr:col>
      <xdr:colOff>794</xdr:colOff>
      <xdr:row>4</xdr:row>
      <xdr:rowOff>57486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84758" y="226214"/>
          <a:ext cx="1855786" cy="593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107154</xdr:colOff>
      <xdr:row>1</xdr:row>
      <xdr:rowOff>4</xdr:rowOff>
    </xdr:from>
    <xdr:to>
      <xdr:col>0</xdr:col>
      <xdr:colOff>1226344</xdr:colOff>
      <xdr:row>5</xdr:row>
      <xdr:rowOff>167325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154" y="190504"/>
          <a:ext cx="1119190" cy="92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11906</xdr:colOff>
      <xdr:row>1</xdr:row>
      <xdr:rowOff>59526</xdr:rowOff>
    </xdr:from>
    <xdr:to>
      <xdr:col>7</xdr:col>
      <xdr:colOff>707231</xdr:colOff>
      <xdr:row>4</xdr:row>
      <xdr:rowOff>33681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13231" y="250026"/>
          <a:ext cx="695325" cy="545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59533</xdr:colOff>
      <xdr:row>1</xdr:row>
      <xdr:rowOff>35714</xdr:rowOff>
    </xdr:from>
    <xdr:to>
      <xdr:col>10</xdr:col>
      <xdr:colOff>794</xdr:colOff>
      <xdr:row>4</xdr:row>
      <xdr:rowOff>57486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84758" y="226214"/>
          <a:ext cx="1855786" cy="593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107154</xdr:colOff>
      <xdr:row>1</xdr:row>
      <xdr:rowOff>4</xdr:rowOff>
    </xdr:from>
    <xdr:to>
      <xdr:col>0</xdr:col>
      <xdr:colOff>1226344</xdr:colOff>
      <xdr:row>5</xdr:row>
      <xdr:rowOff>167325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154" y="190504"/>
          <a:ext cx="1119190" cy="92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11906</xdr:colOff>
      <xdr:row>1</xdr:row>
      <xdr:rowOff>59526</xdr:rowOff>
    </xdr:from>
    <xdr:to>
      <xdr:col>7</xdr:col>
      <xdr:colOff>707231</xdr:colOff>
      <xdr:row>4</xdr:row>
      <xdr:rowOff>33681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13231" y="250026"/>
          <a:ext cx="695325" cy="545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59533</xdr:colOff>
      <xdr:row>1</xdr:row>
      <xdr:rowOff>35714</xdr:rowOff>
    </xdr:from>
    <xdr:to>
      <xdr:col>10</xdr:col>
      <xdr:colOff>794</xdr:colOff>
      <xdr:row>4</xdr:row>
      <xdr:rowOff>57486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84758" y="226214"/>
          <a:ext cx="1855786" cy="593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107154</xdr:colOff>
      <xdr:row>1</xdr:row>
      <xdr:rowOff>4</xdr:rowOff>
    </xdr:from>
    <xdr:to>
      <xdr:col>0</xdr:col>
      <xdr:colOff>1226344</xdr:colOff>
      <xdr:row>5</xdr:row>
      <xdr:rowOff>167325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154" y="190504"/>
          <a:ext cx="1119190" cy="92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11906</xdr:colOff>
      <xdr:row>1</xdr:row>
      <xdr:rowOff>59526</xdr:rowOff>
    </xdr:from>
    <xdr:to>
      <xdr:col>7</xdr:col>
      <xdr:colOff>707231</xdr:colOff>
      <xdr:row>4</xdr:row>
      <xdr:rowOff>33681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13231" y="250026"/>
          <a:ext cx="695325" cy="545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59533</xdr:colOff>
      <xdr:row>1</xdr:row>
      <xdr:rowOff>35714</xdr:rowOff>
    </xdr:from>
    <xdr:to>
      <xdr:col>10</xdr:col>
      <xdr:colOff>794</xdr:colOff>
      <xdr:row>4</xdr:row>
      <xdr:rowOff>57486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84758" y="226214"/>
          <a:ext cx="1855786" cy="593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0</xdr:row>
      <xdr:rowOff>153046</xdr:rowOff>
    </xdr:from>
    <xdr:to>
      <xdr:col>0</xdr:col>
      <xdr:colOff>1231280</xdr:colOff>
      <xdr:row>6</xdr:row>
      <xdr:rowOff>0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48" y="153046"/>
          <a:ext cx="1136032" cy="106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70576</xdr:colOff>
      <xdr:row>1</xdr:row>
      <xdr:rowOff>871</xdr:rowOff>
    </xdr:from>
    <xdr:to>
      <xdr:col>6</xdr:col>
      <xdr:colOff>765901</xdr:colOff>
      <xdr:row>3</xdr:row>
      <xdr:rowOff>174819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79417" y="186725"/>
          <a:ext cx="695325" cy="545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302013</xdr:colOff>
      <xdr:row>0</xdr:row>
      <xdr:rowOff>104383</xdr:rowOff>
    </xdr:from>
    <xdr:to>
      <xdr:col>9</xdr:col>
      <xdr:colOff>34848</xdr:colOff>
      <xdr:row>4</xdr:row>
      <xdr:rowOff>47617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523964" y="104383"/>
          <a:ext cx="2102469" cy="686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0</xdr:row>
      <xdr:rowOff>11616</xdr:rowOff>
    </xdr:from>
    <xdr:to>
      <xdr:col>0</xdr:col>
      <xdr:colOff>1231280</xdr:colOff>
      <xdr:row>5</xdr:row>
      <xdr:rowOff>127774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48" y="11616"/>
          <a:ext cx="1136032" cy="1045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70576</xdr:colOff>
      <xdr:row>1</xdr:row>
      <xdr:rowOff>871</xdr:rowOff>
    </xdr:from>
    <xdr:to>
      <xdr:col>6</xdr:col>
      <xdr:colOff>765901</xdr:colOff>
      <xdr:row>3</xdr:row>
      <xdr:rowOff>174819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90801" y="191371"/>
          <a:ext cx="695325" cy="5549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302013</xdr:colOff>
      <xdr:row>0</xdr:row>
      <xdr:rowOff>104383</xdr:rowOff>
    </xdr:from>
    <xdr:to>
      <xdr:col>9</xdr:col>
      <xdr:colOff>34848</xdr:colOff>
      <xdr:row>4</xdr:row>
      <xdr:rowOff>47617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531863" y="104383"/>
          <a:ext cx="2104560" cy="705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321462</xdr:colOff>
      <xdr:row>1</xdr:row>
      <xdr:rowOff>23811</xdr:rowOff>
    </xdr:from>
    <xdr:to>
      <xdr:col>0</xdr:col>
      <xdr:colOff>1643062</xdr:colOff>
      <xdr:row>7</xdr:row>
      <xdr:rowOff>114390</xdr:rowOff>
    </xdr:to>
    <xdr:pic>
      <xdr:nvPicPr>
        <xdr:cNvPr id="1025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462" y="214311"/>
          <a:ext cx="1321600" cy="1233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1</xdr:row>
      <xdr:rowOff>0</xdr:rowOff>
    </xdr:from>
    <xdr:to>
      <xdr:col>8</xdr:col>
      <xdr:colOff>695325</xdr:colOff>
      <xdr:row>3</xdr:row>
      <xdr:rowOff>178594</xdr:rowOff>
    </xdr:to>
    <xdr:pic>
      <xdr:nvPicPr>
        <xdr:cNvPr id="2" name="Picture 1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10750" y="190500"/>
          <a:ext cx="695325" cy="559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226214</xdr:colOff>
      <xdr:row>1</xdr:row>
      <xdr:rowOff>11913</xdr:rowOff>
    </xdr:from>
    <xdr:to>
      <xdr:col>10</xdr:col>
      <xdr:colOff>996728</xdr:colOff>
      <xdr:row>4</xdr:row>
      <xdr:rowOff>47624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060902" y="202413"/>
          <a:ext cx="2151639" cy="607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0</xdr:row>
      <xdr:rowOff>11616</xdr:rowOff>
    </xdr:from>
    <xdr:to>
      <xdr:col>0</xdr:col>
      <xdr:colOff>1231280</xdr:colOff>
      <xdr:row>5</xdr:row>
      <xdr:rowOff>127774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48" y="11616"/>
          <a:ext cx="1136032" cy="10686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70576</xdr:colOff>
      <xdr:row>1</xdr:row>
      <xdr:rowOff>871</xdr:rowOff>
    </xdr:from>
    <xdr:to>
      <xdr:col>6</xdr:col>
      <xdr:colOff>765901</xdr:colOff>
      <xdr:row>3</xdr:row>
      <xdr:rowOff>174819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8901" y="191371"/>
          <a:ext cx="695325" cy="5549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302013</xdr:colOff>
      <xdr:row>0</xdr:row>
      <xdr:rowOff>104383</xdr:rowOff>
    </xdr:from>
    <xdr:to>
      <xdr:col>9</xdr:col>
      <xdr:colOff>34848</xdr:colOff>
      <xdr:row>4</xdr:row>
      <xdr:rowOff>47617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684263" y="104383"/>
          <a:ext cx="2171235" cy="705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107154</xdr:colOff>
      <xdr:row>1</xdr:row>
      <xdr:rowOff>4</xdr:rowOff>
    </xdr:from>
    <xdr:to>
      <xdr:col>0</xdr:col>
      <xdr:colOff>1226344</xdr:colOff>
      <xdr:row>5</xdr:row>
      <xdr:rowOff>167325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154" y="190504"/>
          <a:ext cx="1119190" cy="92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11906</xdr:colOff>
      <xdr:row>1</xdr:row>
      <xdr:rowOff>59526</xdr:rowOff>
    </xdr:from>
    <xdr:to>
      <xdr:col>7</xdr:col>
      <xdr:colOff>119063</xdr:colOff>
      <xdr:row>4</xdr:row>
      <xdr:rowOff>157226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51094" y="250026"/>
          <a:ext cx="619125" cy="66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355449</xdr:colOff>
      <xdr:row>1</xdr:row>
      <xdr:rowOff>35714</xdr:rowOff>
    </xdr:from>
    <xdr:to>
      <xdr:col>11</xdr:col>
      <xdr:colOff>225592</xdr:colOff>
      <xdr:row>5</xdr:row>
      <xdr:rowOff>89500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005778" y="223707"/>
          <a:ext cx="2326590" cy="80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107154</xdr:colOff>
      <xdr:row>1</xdr:row>
      <xdr:rowOff>4</xdr:rowOff>
    </xdr:from>
    <xdr:to>
      <xdr:col>0</xdr:col>
      <xdr:colOff>1226344</xdr:colOff>
      <xdr:row>5</xdr:row>
      <xdr:rowOff>167325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154" y="190504"/>
          <a:ext cx="1119190" cy="92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11906</xdr:colOff>
      <xdr:row>1</xdr:row>
      <xdr:rowOff>59526</xdr:rowOff>
    </xdr:from>
    <xdr:to>
      <xdr:col>7</xdr:col>
      <xdr:colOff>707231</xdr:colOff>
      <xdr:row>4</xdr:row>
      <xdr:rowOff>33681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84594" y="250026"/>
          <a:ext cx="695325" cy="545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59533</xdr:colOff>
      <xdr:row>1</xdr:row>
      <xdr:rowOff>35714</xdr:rowOff>
    </xdr:from>
    <xdr:to>
      <xdr:col>10</xdr:col>
      <xdr:colOff>794</xdr:colOff>
      <xdr:row>4</xdr:row>
      <xdr:rowOff>57486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596564" y="226214"/>
          <a:ext cx="1774824" cy="593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107154</xdr:colOff>
      <xdr:row>1</xdr:row>
      <xdr:rowOff>4</xdr:rowOff>
    </xdr:from>
    <xdr:to>
      <xdr:col>0</xdr:col>
      <xdr:colOff>1226344</xdr:colOff>
      <xdr:row>5</xdr:row>
      <xdr:rowOff>167325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154" y="190504"/>
          <a:ext cx="1119190" cy="92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11906</xdr:colOff>
      <xdr:row>1</xdr:row>
      <xdr:rowOff>59526</xdr:rowOff>
    </xdr:from>
    <xdr:to>
      <xdr:col>7</xdr:col>
      <xdr:colOff>707231</xdr:colOff>
      <xdr:row>4</xdr:row>
      <xdr:rowOff>33681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17931" y="250026"/>
          <a:ext cx="695325" cy="545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59533</xdr:colOff>
      <xdr:row>1</xdr:row>
      <xdr:rowOff>35714</xdr:rowOff>
    </xdr:from>
    <xdr:to>
      <xdr:col>10</xdr:col>
      <xdr:colOff>794</xdr:colOff>
      <xdr:row>4</xdr:row>
      <xdr:rowOff>57486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079958" y="226214"/>
          <a:ext cx="1855786" cy="593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107154</xdr:colOff>
      <xdr:row>1</xdr:row>
      <xdr:rowOff>4</xdr:rowOff>
    </xdr:from>
    <xdr:to>
      <xdr:col>0</xdr:col>
      <xdr:colOff>1226344</xdr:colOff>
      <xdr:row>5</xdr:row>
      <xdr:rowOff>167325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154" y="190504"/>
          <a:ext cx="1119190" cy="92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11906</xdr:colOff>
      <xdr:row>1</xdr:row>
      <xdr:rowOff>59526</xdr:rowOff>
    </xdr:from>
    <xdr:to>
      <xdr:col>7</xdr:col>
      <xdr:colOff>707231</xdr:colOff>
      <xdr:row>4</xdr:row>
      <xdr:rowOff>33681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75081" y="250026"/>
          <a:ext cx="695325" cy="545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59533</xdr:colOff>
      <xdr:row>1</xdr:row>
      <xdr:rowOff>35714</xdr:rowOff>
    </xdr:from>
    <xdr:to>
      <xdr:col>10</xdr:col>
      <xdr:colOff>794</xdr:colOff>
      <xdr:row>4</xdr:row>
      <xdr:rowOff>57486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194258" y="226214"/>
          <a:ext cx="1855786" cy="593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107154</xdr:colOff>
      <xdr:row>1</xdr:row>
      <xdr:rowOff>4</xdr:rowOff>
    </xdr:from>
    <xdr:to>
      <xdr:col>0</xdr:col>
      <xdr:colOff>1226344</xdr:colOff>
      <xdr:row>5</xdr:row>
      <xdr:rowOff>167325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154" y="190504"/>
          <a:ext cx="1119190" cy="92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11906</xdr:colOff>
      <xdr:row>1</xdr:row>
      <xdr:rowOff>59526</xdr:rowOff>
    </xdr:from>
    <xdr:to>
      <xdr:col>7</xdr:col>
      <xdr:colOff>707231</xdr:colOff>
      <xdr:row>4</xdr:row>
      <xdr:rowOff>33681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70406" y="250026"/>
          <a:ext cx="695325" cy="545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59533</xdr:colOff>
      <xdr:row>1</xdr:row>
      <xdr:rowOff>35714</xdr:rowOff>
    </xdr:from>
    <xdr:to>
      <xdr:col>10</xdr:col>
      <xdr:colOff>794</xdr:colOff>
      <xdr:row>4</xdr:row>
      <xdr:rowOff>57486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641933" y="226214"/>
          <a:ext cx="1855786" cy="593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107154</xdr:colOff>
      <xdr:row>1</xdr:row>
      <xdr:rowOff>4</xdr:rowOff>
    </xdr:from>
    <xdr:to>
      <xdr:col>0</xdr:col>
      <xdr:colOff>1226344</xdr:colOff>
      <xdr:row>5</xdr:row>
      <xdr:rowOff>167325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154" y="190504"/>
          <a:ext cx="1119190" cy="92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11906</xdr:colOff>
      <xdr:row>1</xdr:row>
      <xdr:rowOff>59526</xdr:rowOff>
    </xdr:from>
    <xdr:to>
      <xdr:col>7</xdr:col>
      <xdr:colOff>707231</xdr:colOff>
      <xdr:row>4</xdr:row>
      <xdr:rowOff>33681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13231" y="250026"/>
          <a:ext cx="695325" cy="545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59533</xdr:colOff>
      <xdr:row>1</xdr:row>
      <xdr:rowOff>35714</xdr:rowOff>
    </xdr:from>
    <xdr:to>
      <xdr:col>10</xdr:col>
      <xdr:colOff>794</xdr:colOff>
      <xdr:row>4</xdr:row>
      <xdr:rowOff>57486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84758" y="226214"/>
          <a:ext cx="1855786" cy="593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107154</xdr:colOff>
      <xdr:row>1</xdr:row>
      <xdr:rowOff>4</xdr:rowOff>
    </xdr:from>
    <xdr:to>
      <xdr:col>0</xdr:col>
      <xdr:colOff>1226344</xdr:colOff>
      <xdr:row>5</xdr:row>
      <xdr:rowOff>167325</xdr:rowOff>
    </xdr:to>
    <xdr:pic>
      <xdr:nvPicPr>
        <xdr:cNvPr id="2" name="Picture 1" descr="Description: Macintosh HD:Users:Spyros:Desktop:KEKPA-DIEK-LOGO1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154" y="190504"/>
          <a:ext cx="1119190" cy="929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11906</xdr:colOff>
      <xdr:row>1</xdr:row>
      <xdr:rowOff>59526</xdr:rowOff>
    </xdr:from>
    <xdr:to>
      <xdr:col>7</xdr:col>
      <xdr:colOff>707231</xdr:colOff>
      <xdr:row>4</xdr:row>
      <xdr:rowOff>33681</xdr:rowOff>
    </xdr:to>
    <xdr:pic>
      <xdr:nvPicPr>
        <xdr:cNvPr id="3" name="Picture 2" descr="Description: SPYROS I:01-ΚΕΚΠΑ-ΔΙΕΚ:08-ΚΕΚΠΑ_ΕΥΡΩΠΑΙΚΑ ΠΡΟΓΡΑΜΜΑΤΑ:02-EU EVS:EVS ΔΗΜΟΣΙΟΤΗΤΑ:logos ΥΠΟΧΡΕΩΤΙΚΑ σε καθε δημοσιευση:ΛΟΓΟΤΥΠΟ ΙΝΕΔΙΒΙΜ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13231" y="250026"/>
          <a:ext cx="695325" cy="545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59533</xdr:colOff>
      <xdr:row>1</xdr:row>
      <xdr:rowOff>35714</xdr:rowOff>
    </xdr:from>
    <xdr:to>
      <xdr:col>10</xdr:col>
      <xdr:colOff>794</xdr:colOff>
      <xdr:row>4</xdr:row>
      <xdr:rowOff>57486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84758" y="226214"/>
          <a:ext cx="1855786" cy="593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46"/>
  <sheetViews>
    <sheetView workbookViewId="0">
      <selection activeCell="G10" sqref="G10:G20"/>
    </sheetView>
  </sheetViews>
  <sheetFormatPr defaultRowHeight="15"/>
  <cols>
    <col min="1" max="1" width="4.140625" customWidth="1"/>
    <col min="2" max="2" width="16.7109375" style="155" customWidth="1"/>
    <col min="3" max="3" width="8.42578125" style="2" customWidth="1"/>
    <col min="4" max="4" width="12.85546875" style="2" customWidth="1"/>
    <col min="5" max="5" width="65.42578125" bestFit="1" customWidth="1"/>
    <col min="6" max="7" width="11.7109375" style="58" customWidth="1"/>
    <col min="8" max="8" width="13.140625" style="58" customWidth="1"/>
  </cols>
  <sheetData>
    <row r="2" spans="2:8" ht="15" customHeight="1">
      <c r="C2" s="518" t="s">
        <v>26</v>
      </c>
      <c r="D2" s="519"/>
      <c r="E2" s="156" t="s">
        <v>27</v>
      </c>
    </row>
    <row r="3" spans="2:8">
      <c r="C3" s="520" t="s">
        <v>28</v>
      </c>
      <c r="D3" s="521"/>
      <c r="E3" s="157" t="s">
        <v>29</v>
      </c>
    </row>
    <row r="4" spans="2:8" ht="15.75" customHeight="1">
      <c r="C4" s="522" t="s">
        <v>30</v>
      </c>
      <c r="D4" s="523"/>
      <c r="E4" s="158" t="s">
        <v>31</v>
      </c>
    </row>
    <row r="7" spans="2:8" ht="15.75" thickBot="1">
      <c r="B7" s="154"/>
    </row>
    <row r="8" spans="2:8" s="173" customFormat="1" ht="24.75" customHeight="1" thickBot="1">
      <c r="B8" s="170" t="s">
        <v>106</v>
      </c>
      <c r="C8" s="171" t="s">
        <v>107</v>
      </c>
      <c r="D8" s="171"/>
      <c r="E8" s="171" t="s">
        <v>108</v>
      </c>
      <c r="F8" s="172" t="s">
        <v>109</v>
      </c>
      <c r="G8" s="172" t="s">
        <v>110</v>
      </c>
      <c r="H8" s="172" t="s">
        <v>111</v>
      </c>
    </row>
    <row r="9" spans="2:8">
      <c r="B9" s="178">
        <v>42807</v>
      </c>
      <c r="C9" s="174"/>
      <c r="D9" s="174" t="s">
        <v>112</v>
      </c>
      <c r="E9" s="175" t="s">
        <v>113</v>
      </c>
      <c r="F9" s="176">
        <v>21289.62</v>
      </c>
      <c r="G9" s="176"/>
      <c r="H9" s="177">
        <f>F9</f>
        <v>21289.62</v>
      </c>
    </row>
    <row r="10" spans="2:8">
      <c r="B10" s="163"/>
      <c r="C10" s="159"/>
      <c r="D10" s="159"/>
      <c r="E10" s="181"/>
      <c r="F10" s="161"/>
      <c r="G10" s="161"/>
      <c r="H10" s="162">
        <f>H9+F10-G10</f>
        <v>21289.62</v>
      </c>
    </row>
    <row r="11" spans="2:8">
      <c r="B11" s="163"/>
      <c r="C11" s="159"/>
      <c r="D11" s="159"/>
      <c r="E11" s="181"/>
      <c r="F11" s="161"/>
      <c r="G11" s="161"/>
      <c r="H11" s="162">
        <f t="shared" ref="H11:H42" si="0">H10+F11-G11</f>
        <v>21289.62</v>
      </c>
    </row>
    <row r="12" spans="2:8">
      <c r="B12" s="163"/>
      <c r="C12" s="159"/>
      <c r="D12" s="159"/>
      <c r="E12" s="181"/>
      <c r="F12" s="161"/>
      <c r="G12" s="161"/>
      <c r="H12" s="162">
        <f t="shared" si="0"/>
        <v>21289.62</v>
      </c>
    </row>
    <row r="13" spans="2:8">
      <c r="B13" s="163"/>
      <c r="C13" s="159"/>
      <c r="D13" s="159"/>
      <c r="E13" s="181"/>
      <c r="F13" s="161"/>
      <c r="G13" s="161"/>
      <c r="H13" s="162">
        <f t="shared" si="0"/>
        <v>21289.62</v>
      </c>
    </row>
    <row r="14" spans="2:8">
      <c r="B14" s="163"/>
      <c r="C14" s="159"/>
      <c r="D14" s="159"/>
      <c r="E14" s="181"/>
      <c r="F14" s="161"/>
      <c r="G14" s="182"/>
      <c r="H14" s="162">
        <f t="shared" si="0"/>
        <v>21289.62</v>
      </c>
    </row>
    <row r="15" spans="2:8">
      <c r="B15" s="163"/>
      <c r="C15" s="159"/>
      <c r="D15" s="159"/>
      <c r="E15" s="181"/>
      <c r="F15" s="161"/>
      <c r="G15" s="161"/>
      <c r="H15" s="162">
        <f t="shared" si="0"/>
        <v>21289.62</v>
      </c>
    </row>
    <row r="16" spans="2:8">
      <c r="B16" s="163"/>
      <c r="C16" s="159"/>
      <c r="D16" s="159"/>
      <c r="E16" s="181"/>
      <c r="F16" s="161"/>
      <c r="G16" s="161"/>
      <c r="H16" s="162">
        <f t="shared" si="0"/>
        <v>21289.62</v>
      </c>
    </row>
    <row r="17" spans="2:8">
      <c r="B17" s="163"/>
      <c r="C17" s="159"/>
      <c r="D17" s="159"/>
      <c r="E17" s="181"/>
      <c r="F17" s="161"/>
      <c r="G17" s="161"/>
      <c r="H17" s="162">
        <f t="shared" si="0"/>
        <v>21289.62</v>
      </c>
    </row>
    <row r="18" spans="2:8">
      <c r="B18" s="163"/>
      <c r="C18" s="159"/>
      <c r="D18" s="159"/>
      <c r="E18" s="181"/>
      <c r="F18" s="161"/>
      <c r="G18" s="161"/>
      <c r="H18" s="162">
        <f t="shared" si="0"/>
        <v>21289.62</v>
      </c>
    </row>
    <row r="19" spans="2:8">
      <c r="B19" s="163"/>
      <c r="C19" s="159"/>
      <c r="D19" s="159"/>
      <c r="E19" s="181"/>
      <c r="F19" s="161"/>
      <c r="G19" s="161"/>
      <c r="H19" s="162">
        <f t="shared" si="0"/>
        <v>21289.62</v>
      </c>
    </row>
    <row r="20" spans="2:8">
      <c r="B20" s="163"/>
      <c r="C20" s="159"/>
      <c r="D20" s="159"/>
      <c r="E20" s="181"/>
      <c r="F20" s="161"/>
      <c r="G20" s="161"/>
      <c r="H20" s="162">
        <f t="shared" si="0"/>
        <v>21289.62</v>
      </c>
    </row>
    <row r="21" spans="2:8">
      <c r="B21" s="163"/>
      <c r="C21" s="159"/>
      <c r="D21" s="159"/>
      <c r="E21" s="181"/>
      <c r="F21" s="161"/>
      <c r="G21" s="161"/>
      <c r="H21" s="162">
        <f t="shared" si="0"/>
        <v>21289.62</v>
      </c>
    </row>
    <row r="22" spans="2:8">
      <c r="B22" s="163"/>
      <c r="C22" s="159"/>
      <c r="D22" s="159"/>
      <c r="E22" s="181"/>
      <c r="F22" s="161"/>
      <c r="G22" s="161"/>
      <c r="H22" s="162">
        <f t="shared" si="0"/>
        <v>21289.62</v>
      </c>
    </row>
    <row r="23" spans="2:8">
      <c r="B23" s="163"/>
      <c r="C23" s="159"/>
      <c r="D23" s="159"/>
      <c r="E23" s="181"/>
      <c r="F23" s="161"/>
      <c r="G23" s="161"/>
      <c r="H23" s="162">
        <f t="shared" si="0"/>
        <v>21289.62</v>
      </c>
    </row>
    <row r="24" spans="2:8">
      <c r="B24" s="163"/>
      <c r="C24" s="159"/>
      <c r="D24" s="159"/>
      <c r="E24" s="160"/>
      <c r="F24" s="161"/>
      <c r="G24" s="161"/>
      <c r="H24" s="162">
        <f t="shared" si="0"/>
        <v>21289.62</v>
      </c>
    </row>
    <row r="25" spans="2:8">
      <c r="B25" s="163"/>
      <c r="C25" s="159"/>
      <c r="D25" s="159"/>
      <c r="E25" s="160"/>
      <c r="F25" s="161"/>
      <c r="G25" s="161"/>
      <c r="H25" s="162">
        <f t="shared" si="0"/>
        <v>21289.62</v>
      </c>
    </row>
    <row r="26" spans="2:8">
      <c r="B26" s="163"/>
      <c r="C26" s="159"/>
      <c r="D26" s="159"/>
      <c r="E26" s="160"/>
      <c r="F26" s="161"/>
      <c r="G26" s="161"/>
      <c r="H26" s="162">
        <f t="shared" si="0"/>
        <v>21289.62</v>
      </c>
    </row>
    <row r="27" spans="2:8">
      <c r="B27" s="163"/>
      <c r="C27" s="159"/>
      <c r="D27" s="159"/>
      <c r="E27" s="160"/>
      <c r="F27" s="161"/>
      <c r="G27" s="161"/>
      <c r="H27" s="162">
        <f t="shared" si="0"/>
        <v>21289.62</v>
      </c>
    </row>
    <row r="28" spans="2:8">
      <c r="B28" s="163"/>
      <c r="C28" s="159"/>
      <c r="D28" s="159"/>
      <c r="E28" s="160"/>
      <c r="F28" s="161"/>
      <c r="G28" s="161"/>
      <c r="H28" s="162">
        <f t="shared" si="0"/>
        <v>21289.62</v>
      </c>
    </row>
    <row r="29" spans="2:8">
      <c r="B29" s="163"/>
      <c r="C29" s="159"/>
      <c r="D29" s="159"/>
      <c r="E29" s="160"/>
      <c r="F29" s="161"/>
      <c r="G29" s="161"/>
      <c r="H29" s="162">
        <f t="shared" si="0"/>
        <v>21289.62</v>
      </c>
    </row>
    <row r="30" spans="2:8">
      <c r="B30" s="164"/>
      <c r="C30" s="159"/>
      <c r="D30" s="159"/>
      <c r="E30" s="160"/>
      <c r="F30" s="161"/>
      <c r="G30" s="161"/>
      <c r="H30" s="162">
        <f t="shared" si="0"/>
        <v>21289.62</v>
      </c>
    </row>
    <row r="31" spans="2:8">
      <c r="B31" s="164"/>
      <c r="C31" s="159"/>
      <c r="D31" s="159"/>
      <c r="E31" s="160"/>
      <c r="F31" s="161"/>
      <c r="G31" s="161"/>
      <c r="H31" s="162">
        <f t="shared" si="0"/>
        <v>21289.62</v>
      </c>
    </row>
    <row r="32" spans="2:8">
      <c r="B32" s="164"/>
      <c r="C32" s="159"/>
      <c r="D32" s="159"/>
      <c r="E32" s="160"/>
      <c r="F32" s="161"/>
      <c r="G32" s="161"/>
      <c r="H32" s="162">
        <f t="shared" si="0"/>
        <v>21289.62</v>
      </c>
    </row>
    <row r="33" spans="2:8">
      <c r="B33" s="164"/>
      <c r="C33" s="159"/>
      <c r="D33" s="159"/>
      <c r="E33" s="160"/>
      <c r="F33" s="161"/>
      <c r="G33" s="161"/>
      <c r="H33" s="162">
        <f t="shared" si="0"/>
        <v>21289.62</v>
      </c>
    </row>
    <row r="34" spans="2:8">
      <c r="B34" s="164"/>
      <c r="C34" s="159"/>
      <c r="D34" s="159"/>
      <c r="E34" s="160"/>
      <c r="F34" s="161"/>
      <c r="G34" s="161"/>
      <c r="H34" s="162">
        <f t="shared" si="0"/>
        <v>21289.62</v>
      </c>
    </row>
    <row r="35" spans="2:8">
      <c r="B35" s="164"/>
      <c r="C35" s="159"/>
      <c r="D35" s="159"/>
      <c r="E35" s="160"/>
      <c r="F35" s="161"/>
      <c r="G35" s="161"/>
      <c r="H35" s="162">
        <f t="shared" si="0"/>
        <v>21289.62</v>
      </c>
    </row>
    <row r="36" spans="2:8">
      <c r="B36" s="164"/>
      <c r="C36" s="159"/>
      <c r="D36" s="159"/>
      <c r="E36" s="160"/>
      <c r="F36" s="161"/>
      <c r="G36" s="161"/>
      <c r="H36" s="162">
        <f t="shared" si="0"/>
        <v>21289.62</v>
      </c>
    </row>
    <row r="37" spans="2:8">
      <c r="B37" s="164"/>
      <c r="C37" s="159"/>
      <c r="D37" s="159"/>
      <c r="E37" s="160"/>
      <c r="F37" s="161"/>
      <c r="G37" s="161"/>
      <c r="H37" s="162">
        <f t="shared" si="0"/>
        <v>21289.62</v>
      </c>
    </row>
    <row r="38" spans="2:8">
      <c r="B38" s="164"/>
      <c r="C38" s="159"/>
      <c r="D38" s="159"/>
      <c r="E38" s="160"/>
      <c r="F38" s="161"/>
      <c r="G38" s="161"/>
      <c r="H38" s="162">
        <f t="shared" si="0"/>
        <v>21289.62</v>
      </c>
    </row>
    <row r="39" spans="2:8">
      <c r="B39" s="164"/>
      <c r="C39" s="159"/>
      <c r="D39" s="159"/>
      <c r="E39" s="160"/>
      <c r="F39" s="161"/>
      <c r="G39" s="161"/>
      <c r="H39" s="162">
        <f t="shared" si="0"/>
        <v>21289.62</v>
      </c>
    </row>
    <row r="40" spans="2:8">
      <c r="B40" s="164"/>
      <c r="C40" s="159"/>
      <c r="D40" s="159"/>
      <c r="E40" s="160"/>
      <c r="F40" s="161"/>
      <c r="G40" s="161"/>
      <c r="H40" s="162">
        <f t="shared" si="0"/>
        <v>21289.62</v>
      </c>
    </row>
    <row r="41" spans="2:8">
      <c r="B41" s="164"/>
      <c r="C41" s="159"/>
      <c r="D41" s="159"/>
      <c r="E41" s="160"/>
      <c r="F41" s="161"/>
      <c r="G41" s="161"/>
      <c r="H41" s="162">
        <f t="shared" si="0"/>
        <v>21289.62</v>
      </c>
    </row>
    <row r="42" spans="2:8">
      <c r="B42" s="164"/>
      <c r="C42" s="159"/>
      <c r="D42" s="159"/>
      <c r="E42" s="160"/>
      <c r="F42" s="161"/>
      <c r="G42" s="161"/>
      <c r="H42" s="162">
        <f t="shared" si="0"/>
        <v>21289.62</v>
      </c>
    </row>
    <row r="43" spans="2:8">
      <c r="B43" s="164"/>
      <c r="C43" s="159"/>
      <c r="D43" s="159"/>
      <c r="E43" s="160"/>
      <c r="F43" s="161"/>
      <c r="G43" s="161"/>
      <c r="H43" s="162"/>
    </row>
    <row r="44" spans="2:8" ht="15.75" thickBot="1">
      <c r="B44" s="165"/>
      <c r="C44" s="166"/>
      <c r="D44" s="166"/>
      <c r="E44" s="167"/>
      <c r="F44" s="168"/>
      <c r="G44" s="168"/>
      <c r="H44" s="169"/>
    </row>
    <row r="46" spans="2:8">
      <c r="G46" s="58">
        <f>SUM(G10:G44)</f>
        <v>0</v>
      </c>
    </row>
  </sheetData>
  <mergeCells count="3">
    <mergeCell ref="C2:D2"/>
    <mergeCell ref="C3:D3"/>
    <mergeCell ref="C4:D4"/>
  </mergeCells>
  <pageMargins left="0.15748031496062992" right="0.15748031496062992" top="0.39370078740157483" bottom="0.31496062992125984" header="0.19685039370078741" footer="0.19685039370078741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Q47"/>
  <sheetViews>
    <sheetView topLeftCell="A10" zoomScale="80" zoomScaleNormal="80" workbookViewId="0">
      <selection activeCell="G60" sqref="G60"/>
    </sheetView>
  </sheetViews>
  <sheetFormatPr defaultRowHeight="15"/>
  <cols>
    <col min="1" max="1" width="30.5703125" customWidth="1"/>
    <col min="2" max="2" width="21.5703125" bestFit="1" customWidth="1"/>
    <col min="3" max="3" width="16.28515625" bestFit="1" customWidth="1"/>
    <col min="4" max="4" width="39.28515625" bestFit="1" customWidth="1"/>
    <col min="5" max="5" width="16" bestFit="1" customWidth="1"/>
    <col min="6" max="6" width="10.28515625" style="273" bestFit="1" customWidth="1"/>
    <col min="7" max="7" width="26.5703125" bestFit="1" customWidth="1"/>
    <col min="8" max="8" width="12.140625" customWidth="1"/>
    <col min="9" max="9" width="13.7109375" customWidth="1"/>
    <col min="10" max="10" width="14.42578125" customWidth="1"/>
    <col min="11" max="11" width="5.85546875" customWidth="1"/>
    <col min="12" max="12" width="5.140625" bestFit="1" customWidth="1"/>
    <col min="13" max="13" width="10.28515625" bestFit="1" customWidth="1"/>
  </cols>
  <sheetData>
    <row r="1" spans="1:17">
      <c r="I1" s="57"/>
      <c r="J1" s="57"/>
    </row>
    <row r="2" spans="1:17">
      <c r="B2" s="38" t="s">
        <v>26</v>
      </c>
      <c r="C2" s="524" t="s">
        <v>27</v>
      </c>
      <c r="D2" s="525"/>
      <c r="I2" s="37"/>
      <c r="J2" s="37"/>
    </row>
    <row r="3" spans="1:17">
      <c r="B3" s="39" t="s">
        <v>28</v>
      </c>
      <c r="C3" s="526" t="s">
        <v>29</v>
      </c>
      <c r="D3" s="527"/>
      <c r="I3" s="37"/>
      <c r="J3" s="37"/>
    </row>
    <row r="4" spans="1:17">
      <c r="B4" s="40" t="s">
        <v>30</v>
      </c>
      <c r="C4" s="528" t="s">
        <v>31</v>
      </c>
      <c r="D4" s="529"/>
      <c r="I4" s="37"/>
      <c r="J4" s="37"/>
    </row>
    <row r="5" spans="1:17">
      <c r="I5" s="37"/>
      <c r="J5" s="37"/>
    </row>
    <row r="6" spans="1:17">
      <c r="I6" s="37"/>
      <c r="J6" s="37"/>
    </row>
    <row r="7" spans="1:17" ht="15.75">
      <c r="H7" s="23"/>
      <c r="I7" s="23"/>
      <c r="J7" s="23"/>
    </row>
    <row r="8" spans="1:17" ht="15.75">
      <c r="H8" s="23"/>
      <c r="I8" s="30" t="s">
        <v>24</v>
      </c>
      <c r="J8" s="30">
        <v>2017</v>
      </c>
    </row>
    <row r="9" spans="1:17" ht="15.75">
      <c r="F9" s="57"/>
      <c r="H9" s="23"/>
      <c r="I9" s="30" t="s">
        <v>25</v>
      </c>
      <c r="J9" s="30" t="s">
        <v>6</v>
      </c>
    </row>
    <row r="10" spans="1:17" ht="15" customHeight="1">
      <c r="A10" s="31" t="s">
        <v>23</v>
      </c>
      <c r="F10" s="57"/>
    </row>
    <row r="11" spans="1:17" s="99" customFormat="1" ht="15" customHeight="1">
      <c r="A11" s="210" t="s">
        <v>20</v>
      </c>
      <c r="B11" s="79" t="s">
        <v>76</v>
      </c>
      <c r="C11" s="210" t="s">
        <v>14</v>
      </c>
      <c r="D11" s="79" t="s">
        <v>15</v>
      </c>
      <c r="E11" s="79" t="s">
        <v>16</v>
      </c>
      <c r="F11" s="228"/>
      <c r="G11"/>
      <c r="H11" s="531" t="s">
        <v>19</v>
      </c>
      <c r="I11" s="531"/>
      <c r="J11" s="531"/>
    </row>
    <row r="12" spans="1:17" s="99" customFormat="1" ht="15" customHeight="1">
      <c r="A12" s="33" t="s">
        <v>17</v>
      </c>
      <c r="B12" s="33" t="s">
        <v>10</v>
      </c>
      <c r="C12" s="33" t="s">
        <v>11</v>
      </c>
      <c r="D12" s="33" t="s">
        <v>77</v>
      </c>
      <c r="E12" s="94" t="s">
        <v>13</v>
      </c>
      <c r="F12" s="229"/>
      <c r="G12"/>
      <c r="H12" s="531" t="s">
        <v>18</v>
      </c>
      <c r="I12" s="531"/>
      <c r="J12" s="531"/>
      <c r="K12" s="5"/>
    </row>
    <row r="13" spans="1:17" s="99" customFormat="1" ht="31.5">
      <c r="A13" s="291"/>
      <c r="B13" s="292"/>
      <c r="C13" s="292"/>
      <c r="D13" s="292"/>
      <c r="E13" s="302"/>
      <c r="F13" s="294"/>
      <c r="G13" s="273"/>
      <c r="H13" s="225" t="s">
        <v>73</v>
      </c>
      <c r="I13" s="226" t="s">
        <v>74</v>
      </c>
      <c r="J13" s="227" t="s">
        <v>100</v>
      </c>
      <c r="K13" s="6"/>
    </row>
    <row r="14" spans="1:17" s="99" customFormat="1">
      <c r="A14" s="280" t="s">
        <v>198</v>
      </c>
      <c r="B14" s="281">
        <v>43039</v>
      </c>
      <c r="C14" s="282" t="s">
        <v>290</v>
      </c>
      <c r="D14" s="283" t="s">
        <v>291</v>
      </c>
      <c r="E14" s="284">
        <v>454</v>
      </c>
      <c r="F14" s="297">
        <f>+E14</f>
        <v>454</v>
      </c>
      <c r="G14" s="273"/>
      <c r="H14" s="71">
        <f>E14/3</f>
        <v>151.33333333333334</v>
      </c>
      <c r="I14" s="72">
        <f>E14/3</f>
        <v>151.33333333333334</v>
      </c>
      <c r="J14" s="67">
        <f>E14/3</f>
        <v>151.33333333333334</v>
      </c>
      <c r="K14" s="6"/>
    </row>
    <row r="15" spans="1:17" s="99" customFormat="1">
      <c r="A15" s="285" t="s">
        <v>201</v>
      </c>
      <c r="B15" s="286">
        <v>43039</v>
      </c>
      <c r="C15" s="287" t="s">
        <v>290</v>
      </c>
      <c r="D15" s="288" t="s">
        <v>292</v>
      </c>
      <c r="E15" s="289">
        <v>113.77</v>
      </c>
      <c r="F15" s="297">
        <f>+E15</f>
        <v>113.77</v>
      </c>
      <c r="G15" s="273"/>
      <c r="H15" s="73">
        <f t="shared" ref="H15:H42" si="0">E15/3</f>
        <v>37.923333333333332</v>
      </c>
      <c r="I15" s="74">
        <f t="shared" ref="I15:I42" si="1">E15/3</f>
        <v>37.923333333333332</v>
      </c>
      <c r="J15" s="68">
        <f t="shared" ref="J15:J42" si="2">E15/3</f>
        <v>37.923333333333332</v>
      </c>
      <c r="K15" s="10"/>
    </row>
    <row r="16" spans="1:17" s="99" customFormat="1">
      <c r="A16" s="20" t="s">
        <v>174</v>
      </c>
      <c r="B16" s="16">
        <v>43032</v>
      </c>
      <c r="C16" s="66" t="s">
        <v>293</v>
      </c>
      <c r="D16" s="78" t="s">
        <v>294</v>
      </c>
      <c r="E16" s="69">
        <v>79.5</v>
      </c>
      <c r="F16" s="297">
        <f>+E16</f>
        <v>79.5</v>
      </c>
      <c r="G16" s="273"/>
      <c r="H16" s="73">
        <f t="shared" si="0"/>
        <v>26.5</v>
      </c>
      <c r="I16" s="74">
        <f t="shared" si="1"/>
        <v>26.5</v>
      </c>
      <c r="J16" s="68">
        <f t="shared" si="2"/>
        <v>26.5</v>
      </c>
      <c r="K16" s="10"/>
      <c r="Q16" s="141"/>
    </row>
    <row r="17" spans="1:17" s="99" customFormat="1">
      <c r="A17" s="344" t="s">
        <v>157</v>
      </c>
      <c r="B17" s="15">
        <v>43039</v>
      </c>
      <c r="C17" s="65" t="s">
        <v>295</v>
      </c>
      <c r="D17" s="346" t="s">
        <v>191</v>
      </c>
      <c r="E17" s="183">
        <v>165</v>
      </c>
      <c r="F17" s="295"/>
      <c r="G17" s="273"/>
      <c r="H17" s="73">
        <f t="shared" si="0"/>
        <v>55</v>
      </c>
      <c r="I17" s="74">
        <f t="shared" si="1"/>
        <v>55</v>
      </c>
      <c r="J17" s="68">
        <f t="shared" si="2"/>
        <v>55</v>
      </c>
      <c r="K17" s="10"/>
    </row>
    <row r="18" spans="1:17" s="99" customFormat="1">
      <c r="A18" s="24" t="s">
        <v>157</v>
      </c>
      <c r="B18" s="185">
        <v>43038</v>
      </c>
      <c r="C18" s="179" t="s">
        <v>296</v>
      </c>
      <c r="D18" s="263" t="s">
        <v>273</v>
      </c>
      <c r="E18" s="70">
        <v>34</v>
      </c>
      <c r="F18" s="296">
        <f>+E17+E18</f>
        <v>199</v>
      </c>
      <c r="G18" s="273"/>
      <c r="H18" s="73">
        <f t="shared" si="0"/>
        <v>11.333333333333334</v>
      </c>
      <c r="I18" s="74">
        <f t="shared" si="1"/>
        <v>11.333333333333334</v>
      </c>
      <c r="J18" s="68">
        <f t="shared" si="2"/>
        <v>11.333333333333334</v>
      </c>
    </row>
    <row r="19" spans="1:17" s="99" customFormat="1">
      <c r="A19" s="20" t="s">
        <v>102</v>
      </c>
      <c r="B19" s="16">
        <v>43034</v>
      </c>
      <c r="C19" s="66" t="s">
        <v>297</v>
      </c>
      <c r="D19" s="28" t="s">
        <v>298</v>
      </c>
      <c r="E19" s="184">
        <v>765</v>
      </c>
      <c r="F19" s="297"/>
      <c r="G19" s="273"/>
      <c r="H19" s="73">
        <f t="shared" si="0"/>
        <v>255</v>
      </c>
      <c r="I19" s="74">
        <f t="shared" si="1"/>
        <v>255</v>
      </c>
      <c r="J19" s="68">
        <f t="shared" si="2"/>
        <v>255</v>
      </c>
      <c r="K19" s="10"/>
    </row>
    <row r="20" spans="1:17" s="99" customFormat="1">
      <c r="A20" s="20" t="s">
        <v>232</v>
      </c>
      <c r="B20" s="16">
        <v>43017</v>
      </c>
      <c r="C20" s="66" t="s">
        <v>299</v>
      </c>
      <c r="D20" s="78" t="s">
        <v>234</v>
      </c>
      <c r="E20" s="69">
        <v>14.88</v>
      </c>
      <c r="F20" s="297"/>
      <c r="G20" s="273"/>
      <c r="H20" s="73">
        <f t="shared" si="0"/>
        <v>4.96</v>
      </c>
      <c r="I20" s="74">
        <f t="shared" si="1"/>
        <v>4.96</v>
      </c>
      <c r="J20" s="68">
        <f t="shared" si="2"/>
        <v>4.96</v>
      </c>
    </row>
    <row r="21" spans="1:17" s="99" customFormat="1">
      <c r="A21" s="20" t="s">
        <v>64</v>
      </c>
      <c r="B21" s="16">
        <v>43012</v>
      </c>
      <c r="C21" s="66" t="s">
        <v>300</v>
      </c>
      <c r="D21" s="78" t="s">
        <v>67</v>
      </c>
      <c r="E21" s="69">
        <v>62.88</v>
      </c>
      <c r="F21" s="297"/>
      <c r="G21" s="273"/>
      <c r="H21" s="73">
        <f t="shared" si="0"/>
        <v>20.96</v>
      </c>
      <c r="I21" s="74">
        <f t="shared" si="1"/>
        <v>20.96</v>
      </c>
      <c r="J21" s="68">
        <f t="shared" si="2"/>
        <v>20.96</v>
      </c>
    </row>
    <row r="22" spans="1:17" s="99" customFormat="1">
      <c r="A22" s="20" t="s">
        <v>64</v>
      </c>
      <c r="B22" s="16">
        <v>43012</v>
      </c>
      <c r="C22" s="66" t="s">
        <v>301</v>
      </c>
      <c r="D22" s="78" t="s">
        <v>67</v>
      </c>
      <c r="E22" s="69">
        <v>10.79</v>
      </c>
      <c r="F22" s="295"/>
      <c r="G22" s="273"/>
      <c r="H22" s="73">
        <f t="shared" si="0"/>
        <v>3.5966666666666662</v>
      </c>
      <c r="I22" s="74">
        <f t="shared" si="1"/>
        <v>3.5966666666666662</v>
      </c>
      <c r="J22" s="68">
        <f t="shared" si="2"/>
        <v>3.5966666666666662</v>
      </c>
      <c r="K22" s="6"/>
      <c r="Q22" s="141"/>
    </row>
    <row r="23" spans="1:17" s="99" customFormat="1">
      <c r="A23" s="20" t="s">
        <v>64</v>
      </c>
      <c r="B23" s="16">
        <v>43012</v>
      </c>
      <c r="C23" s="66" t="s">
        <v>302</v>
      </c>
      <c r="D23" s="78" t="s">
        <v>67</v>
      </c>
      <c r="E23" s="69">
        <v>13.47</v>
      </c>
      <c r="F23" s="296"/>
      <c r="G23" s="273"/>
      <c r="H23" s="73">
        <f t="shared" si="0"/>
        <v>4.49</v>
      </c>
      <c r="I23" s="74">
        <f t="shared" si="1"/>
        <v>4.49</v>
      </c>
      <c r="J23" s="68">
        <f t="shared" si="2"/>
        <v>4.49</v>
      </c>
      <c r="K23" s="10"/>
    </row>
    <row r="24" spans="1:17" s="99" customFormat="1">
      <c r="A24" s="20" t="s">
        <v>64</v>
      </c>
      <c r="B24" s="16">
        <v>43013</v>
      </c>
      <c r="C24" s="66" t="s">
        <v>303</v>
      </c>
      <c r="D24" s="78" t="s">
        <v>67</v>
      </c>
      <c r="E24" s="69">
        <v>241.91</v>
      </c>
      <c r="F24" s="297"/>
      <c r="G24" s="273"/>
      <c r="H24" s="73">
        <f t="shared" si="0"/>
        <v>80.63666666666667</v>
      </c>
      <c r="I24" s="74">
        <f t="shared" si="1"/>
        <v>80.63666666666667</v>
      </c>
      <c r="J24" s="68">
        <f t="shared" si="2"/>
        <v>80.63666666666667</v>
      </c>
      <c r="K24" s="10"/>
    </row>
    <row r="25" spans="1:17" s="99" customFormat="1">
      <c r="A25" s="20" t="s">
        <v>64</v>
      </c>
      <c r="B25" s="16">
        <v>43014</v>
      </c>
      <c r="C25" s="66" t="s">
        <v>304</v>
      </c>
      <c r="D25" s="78" t="s">
        <v>67</v>
      </c>
      <c r="E25" s="69">
        <v>2.1</v>
      </c>
      <c r="F25" s="298"/>
      <c r="G25" s="273"/>
      <c r="H25" s="73">
        <f t="shared" si="0"/>
        <v>0.70000000000000007</v>
      </c>
      <c r="I25" s="74">
        <f t="shared" si="1"/>
        <v>0.70000000000000007</v>
      </c>
      <c r="J25" s="68">
        <f t="shared" si="2"/>
        <v>0.70000000000000007</v>
      </c>
    </row>
    <row r="26" spans="1:17" s="99" customFormat="1">
      <c r="A26" s="20" t="s">
        <v>64</v>
      </c>
      <c r="B26" s="16">
        <v>43014</v>
      </c>
      <c r="C26" s="66" t="s">
        <v>305</v>
      </c>
      <c r="D26" s="78" t="s">
        <v>67</v>
      </c>
      <c r="E26" s="69">
        <v>7.44</v>
      </c>
      <c r="F26" s="299"/>
      <c r="G26" s="273"/>
      <c r="H26" s="73">
        <f t="shared" si="0"/>
        <v>2.48</v>
      </c>
      <c r="I26" s="74">
        <f t="shared" si="1"/>
        <v>2.48</v>
      </c>
      <c r="J26" s="68">
        <f t="shared" si="2"/>
        <v>2.48</v>
      </c>
      <c r="K26" s="10"/>
    </row>
    <row r="27" spans="1:17" s="99" customFormat="1">
      <c r="A27" s="20" t="s">
        <v>64</v>
      </c>
      <c r="B27" s="16">
        <v>43019</v>
      </c>
      <c r="C27" s="66" t="s">
        <v>306</v>
      </c>
      <c r="D27" s="78" t="s">
        <v>67</v>
      </c>
      <c r="E27" s="69">
        <v>7.07</v>
      </c>
      <c r="F27" s="299"/>
      <c r="G27" s="273"/>
      <c r="H27" s="73">
        <f t="shared" si="0"/>
        <v>2.3566666666666669</v>
      </c>
      <c r="I27" s="74">
        <f t="shared" si="1"/>
        <v>2.3566666666666669</v>
      </c>
      <c r="J27" s="68">
        <f t="shared" si="2"/>
        <v>2.3566666666666669</v>
      </c>
      <c r="K27" s="10"/>
    </row>
    <row r="28" spans="1:17" s="99" customFormat="1">
      <c r="A28" s="20" t="s">
        <v>64</v>
      </c>
      <c r="B28" s="16">
        <v>43020</v>
      </c>
      <c r="C28" s="66" t="s">
        <v>307</v>
      </c>
      <c r="D28" s="78" t="s">
        <v>67</v>
      </c>
      <c r="E28" s="69">
        <v>18.670000000000002</v>
      </c>
      <c r="F28" s="298"/>
      <c r="G28" s="273"/>
      <c r="H28" s="73">
        <f t="shared" si="0"/>
        <v>6.2233333333333336</v>
      </c>
      <c r="I28" s="74">
        <f t="shared" si="1"/>
        <v>6.2233333333333336</v>
      </c>
      <c r="J28" s="68">
        <f t="shared" si="2"/>
        <v>6.2233333333333336</v>
      </c>
      <c r="K28" s="10"/>
    </row>
    <row r="29" spans="1:17" s="99" customFormat="1">
      <c r="A29" s="20" t="s">
        <v>64</v>
      </c>
      <c r="B29" s="16">
        <v>43026</v>
      </c>
      <c r="C29" s="66" t="s">
        <v>308</v>
      </c>
      <c r="D29" s="78" t="s">
        <v>67</v>
      </c>
      <c r="E29" s="69">
        <v>2.1</v>
      </c>
      <c r="F29" s="298"/>
      <c r="G29" s="273"/>
      <c r="H29" s="73">
        <f t="shared" si="0"/>
        <v>0.70000000000000007</v>
      </c>
      <c r="I29" s="74">
        <f t="shared" si="1"/>
        <v>0.70000000000000007</v>
      </c>
      <c r="J29" s="68">
        <f t="shared" si="2"/>
        <v>0.70000000000000007</v>
      </c>
    </row>
    <row r="30" spans="1:17" s="99" customFormat="1">
      <c r="A30" s="20" t="s">
        <v>64</v>
      </c>
      <c r="B30" s="16">
        <v>43031</v>
      </c>
      <c r="C30" s="66" t="s">
        <v>309</v>
      </c>
      <c r="D30" s="78" t="s">
        <v>67</v>
      </c>
      <c r="E30" s="69">
        <v>21.94</v>
      </c>
      <c r="F30" s="300"/>
      <c r="G30" s="273"/>
      <c r="H30" s="73">
        <f t="shared" si="0"/>
        <v>7.3133333333333335</v>
      </c>
      <c r="I30" s="74">
        <f t="shared" si="1"/>
        <v>7.3133333333333335</v>
      </c>
      <c r="J30" s="68">
        <f t="shared" si="2"/>
        <v>7.3133333333333335</v>
      </c>
    </row>
    <row r="31" spans="1:17" s="99" customFormat="1">
      <c r="A31" s="20" t="s">
        <v>64</v>
      </c>
      <c r="B31" s="16">
        <v>43033</v>
      </c>
      <c r="C31" s="66" t="s">
        <v>310</v>
      </c>
      <c r="D31" s="78" t="s">
        <v>67</v>
      </c>
      <c r="E31" s="69">
        <v>20.61</v>
      </c>
      <c r="F31" s="300"/>
      <c r="G31"/>
      <c r="H31" s="73">
        <f t="shared" si="0"/>
        <v>6.87</v>
      </c>
      <c r="I31" s="74">
        <f t="shared" si="1"/>
        <v>6.87</v>
      </c>
      <c r="J31" s="68">
        <f t="shared" si="2"/>
        <v>6.87</v>
      </c>
    </row>
    <row r="32" spans="1:17" s="99" customFormat="1">
      <c r="A32" s="20" t="s">
        <v>64</v>
      </c>
      <c r="B32" s="16">
        <v>43034</v>
      </c>
      <c r="C32" s="66" t="s">
        <v>311</v>
      </c>
      <c r="D32" s="78" t="s">
        <v>67</v>
      </c>
      <c r="E32" s="69">
        <v>7.07</v>
      </c>
      <c r="F32" s="301"/>
      <c r="G32"/>
      <c r="H32" s="73">
        <f t="shared" si="0"/>
        <v>2.3566666666666669</v>
      </c>
      <c r="I32" s="74">
        <f t="shared" si="1"/>
        <v>2.3566666666666669</v>
      </c>
      <c r="J32" s="68">
        <f t="shared" si="2"/>
        <v>2.3566666666666669</v>
      </c>
    </row>
    <row r="33" spans="1:13" s="99" customFormat="1">
      <c r="A33" s="20" t="s">
        <v>64</v>
      </c>
      <c r="B33" s="16">
        <v>43035</v>
      </c>
      <c r="C33" s="66" t="s">
        <v>312</v>
      </c>
      <c r="D33" s="78" t="s">
        <v>67</v>
      </c>
      <c r="E33" s="69">
        <v>2.1</v>
      </c>
      <c r="F33" s="299"/>
      <c r="G33"/>
      <c r="H33" s="73">
        <f t="shared" si="0"/>
        <v>0.70000000000000007</v>
      </c>
      <c r="I33" s="74">
        <f t="shared" si="1"/>
        <v>0.70000000000000007</v>
      </c>
      <c r="J33" s="68">
        <f t="shared" si="2"/>
        <v>0.70000000000000007</v>
      </c>
    </row>
    <row r="34" spans="1:13" s="99" customFormat="1">
      <c r="A34" s="24" t="s">
        <v>64</v>
      </c>
      <c r="B34" s="185">
        <v>43035</v>
      </c>
      <c r="C34" s="179" t="s">
        <v>313</v>
      </c>
      <c r="D34" s="263" t="s">
        <v>67</v>
      </c>
      <c r="E34" s="70">
        <v>11.78</v>
      </c>
      <c r="F34" s="276">
        <f>SUM(E19:E34)</f>
        <v>1209.8099999999997</v>
      </c>
      <c r="G34"/>
      <c r="H34" s="73">
        <f t="shared" si="0"/>
        <v>3.9266666666666663</v>
      </c>
      <c r="I34" s="74">
        <f t="shared" si="1"/>
        <v>3.9266666666666663</v>
      </c>
      <c r="J34" s="68">
        <f t="shared" si="2"/>
        <v>3.9266666666666663</v>
      </c>
    </row>
    <row r="35" spans="1:13" s="99" customFormat="1">
      <c r="A35" s="236" t="s">
        <v>65</v>
      </c>
      <c r="B35" s="237">
        <v>43015</v>
      </c>
      <c r="C35" s="238" t="s">
        <v>314</v>
      </c>
      <c r="D35" s="239" t="s">
        <v>319</v>
      </c>
      <c r="E35" s="240">
        <v>30</v>
      </c>
      <c r="F35" s="276"/>
      <c r="G35"/>
      <c r="H35" s="73">
        <f t="shared" si="0"/>
        <v>10</v>
      </c>
      <c r="I35" s="74">
        <f t="shared" si="1"/>
        <v>10</v>
      </c>
      <c r="J35" s="68">
        <f t="shared" si="2"/>
        <v>10</v>
      </c>
    </row>
    <row r="36" spans="1:13" s="99" customFormat="1">
      <c r="A36" s="20" t="s">
        <v>65</v>
      </c>
      <c r="B36" s="265">
        <v>43015</v>
      </c>
      <c r="C36" s="66" t="s">
        <v>315</v>
      </c>
      <c r="D36" s="78" t="s">
        <v>319</v>
      </c>
      <c r="E36" s="69">
        <v>60</v>
      </c>
      <c r="F36" s="223"/>
      <c r="G36"/>
      <c r="H36" s="73">
        <f t="shared" si="0"/>
        <v>20</v>
      </c>
      <c r="I36" s="74">
        <f t="shared" si="1"/>
        <v>20</v>
      </c>
      <c r="J36" s="68">
        <f t="shared" si="2"/>
        <v>20</v>
      </c>
    </row>
    <row r="37" spans="1:13" s="99" customFormat="1">
      <c r="A37" s="20" t="s">
        <v>65</v>
      </c>
      <c r="B37" s="265">
        <v>43019</v>
      </c>
      <c r="C37" s="66" t="s">
        <v>316</v>
      </c>
      <c r="D37" s="78" t="s">
        <v>319</v>
      </c>
      <c r="E37" s="69">
        <v>30.68</v>
      </c>
      <c r="F37" s="254"/>
      <c r="G37"/>
      <c r="H37" s="73">
        <f t="shared" si="0"/>
        <v>10.226666666666667</v>
      </c>
      <c r="I37" s="74">
        <f t="shared" si="1"/>
        <v>10.226666666666667</v>
      </c>
      <c r="J37" s="68">
        <f t="shared" si="2"/>
        <v>10.226666666666667</v>
      </c>
    </row>
    <row r="38" spans="1:13" s="99" customFormat="1">
      <c r="A38" s="20" t="s">
        <v>65</v>
      </c>
      <c r="B38" s="265">
        <v>43019</v>
      </c>
      <c r="C38" s="66" t="s">
        <v>317</v>
      </c>
      <c r="D38" s="78" t="s">
        <v>319</v>
      </c>
      <c r="E38" s="69">
        <v>31.96</v>
      </c>
      <c r="F38" s="254"/>
      <c r="G38"/>
      <c r="H38" s="73">
        <f t="shared" si="0"/>
        <v>10.653333333333334</v>
      </c>
      <c r="I38" s="74">
        <f t="shared" si="1"/>
        <v>10.653333333333334</v>
      </c>
      <c r="J38" s="68">
        <f t="shared" si="2"/>
        <v>10.653333333333334</v>
      </c>
    </row>
    <row r="39" spans="1:13" s="99" customFormat="1">
      <c r="A39" s="24" t="s">
        <v>65</v>
      </c>
      <c r="B39" s="180">
        <v>43019</v>
      </c>
      <c r="C39" s="179" t="s">
        <v>318</v>
      </c>
      <c r="D39" s="263" t="s">
        <v>319</v>
      </c>
      <c r="E39" s="70">
        <v>55.93</v>
      </c>
      <c r="F39" s="254">
        <f>SUM(E35:E39)</f>
        <v>208.57000000000002</v>
      </c>
      <c r="G39"/>
      <c r="H39" s="73">
        <f t="shared" si="0"/>
        <v>18.643333333333334</v>
      </c>
      <c r="I39" s="74">
        <f t="shared" si="1"/>
        <v>18.643333333333334</v>
      </c>
      <c r="J39" s="68">
        <f t="shared" si="2"/>
        <v>18.643333333333334</v>
      </c>
    </row>
    <row r="40" spans="1:13" s="99" customFormat="1">
      <c r="A40" s="266"/>
      <c r="B40" s="256"/>
      <c r="C40" s="238"/>
      <c r="D40" s="239"/>
      <c r="E40" s="240"/>
      <c r="F40" s="223"/>
      <c r="G40"/>
      <c r="H40" s="73">
        <f t="shared" si="0"/>
        <v>0</v>
      </c>
      <c r="I40" s="74">
        <f t="shared" si="1"/>
        <v>0</v>
      </c>
      <c r="J40" s="68">
        <f t="shared" si="2"/>
        <v>0</v>
      </c>
    </row>
    <row r="41" spans="1:13" s="99" customFormat="1">
      <c r="A41" s="21"/>
      <c r="B41" s="17"/>
      <c r="C41" s="66"/>
      <c r="D41" s="78"/>
      <c r="E41" s="69"/>
      <c r="F41" s="223"/>
      <c r="G41"/>
      <c r="H41" s="73">
        <f t="shared" si="0"/>
        <v>0</v>
      </c>
      <c r="I41" s="74">
        <f t="shared" si="1"/>
        <v>0</v>
      </c>
      <c r="J41" s="68">
        <f t="shared" si="2"/>
        <v>0</v>
      </c>
    </row>
    <row r="42" spans="1:13" s="99" customFormat="1">
      <c r="A42" s="22"/>
      <c r="B42" s="18"/>
      <c r="C42" s="19"/>
      <c r="D42" s="11"/>
      <c r="E42" s="70"/>
      <c r="F42" s="223"/>
      <c r="G42"/>
      <c r="H42" s="75">
        <f t="shared" si="0"/>
        <v>0</v>
      </c>
      <c r="I42" s="76">
        <f t="shared" si="1"/>
        <v>0</v>
      </c>
      <c r="J42" s="77">
        <f t="shared" si="2"/>
        <v>0</v>
      </c>
    </row>
    <row r="43" spans="1:13" ht="15.75">
      <c r="H43" s="95">
        <f>SUM(H14:H42)</f>
        <v>754.88333333333355</v>
      </c>
      <c r="I43" s="95">
        <f t="shared" ref="I43:J43" si="3">SUM(I14:I42)</f>
        <v>754.88333333333355</v>
      </c>
      <c r="J43" s="95">
        <f t="shared" si="3"/>
        <v>754.88333333333355</v>
      </c>
      <c r="M43" s="3"/>
    </row>
    <row r="44" spans="1:13" ht="34.5">
      <c r="A44" s="61"/>
      <c r="B44" s="142" t="s">
        <v>73</v>
      </c>
      <c r="C44" s="143" t="s">
        <v>74</v>
      </c>
      <c r="D44" s="144" t="s">
        <v>100</v>
      </c>
    </row>
    <row r="45" spans="1:13">
      <c r="A45" s="89" t="s">
        <v>1</v>
      </c>
      <c r="B45" s="145">
        <v>613.39</v>
      </c>
      <c r="C45" s="146">
        <v>613.39</v>
      </c>
      <c r="D45" s="147">
        <v>613.39</v>
      </c>
      <c r="G45" s="89" t="s">
        <v>60</v>
      </c>
      <c r="H45" s="86">
        <f>B46</f>
        <v>552.05099999999993</v>
      </c>
      <c r="I45" s="80">
        <f>C46</f>
        <v>552.05099999999993</v>
      </c>
      <c r="J45" s="81">
        <f>D46</f>
        <v>552.05099999999993</v>
      </c>
    </row>
    <row r="46" spans="1:13">
      <c r="A46" s="92" t="s">
        <v>105</v>
      </c>
      <c r="B46" s="148">
        <f>B45*90/100</f>
        <v>552.05099999999993</v>
      </c>
      <c r="C46" s="62">
        <f>C45*90/100</f>
        <v>552.05099999999993</v>
      </c>
      <c r="D46" s="63">
        <f>D45*90/100</f>
        <v>552.05099999999993</v>
      </c>
      <c r="G46" s="90" t="s">
        <v>61</v>
      </c>
      <c r="H46" s="87">
        <f>H43</f>
        <v>754.88333333333355</v>
      </c>
      <c r="I46" s="82">
        <f>I43</f>
        <v>754.88333333333355</v>
      </c>
      <c r="J46" s="83">
        <f>J43</f>
        <v>754.88333333333355</v>
      </c>
    </row>
    <row r="47" spans="1:13">
      <c r="A47" s="93" t="s">
        <v>59</v>
      </c>
      <c r="B47" s="149">
        <f>B45*10/100</f>
        <v>61.338999999999999</v>
      </c>
      <c r="C47" s="59">
        <f t="shared" ref="C47:D47" si="4">C45*10/100</f>
        <v>61.338999999999999</v>
      </c>
      <c r="D47" s="60">
        <f t="shared" si="4"/>
        <v>61.338999999999999</v>
      </c>
      <c r="G47" s="91" t="s">
        <v>62</v>
      </c>
      <c r="H47" s="88">
        <f>H45-H46</f>
        <v>-202.83233333333362</v>
      </c>
      <c r="I47" s="84">
        <f>I45-I46</f>
        <v>-202.83233333333362</v>
      </c>
      <c r="J47" s="85">
        <f>J45-J46</f>
        <v>-202.83233333333362</v>
      </c>
    </row>
  </sheetData>
  <mergeCells count="5">
    <mergeCell ref="C2:D2"/>
    <mergeCell ref="C3:D3"/>
    <mergeCell ref="C4:D4"/>
    <mergeCell ref="H11:J11"/>
    <mergeCell ref="H12:J12"/>
  </mergeCells>
  <pageMargins left="0.23622047244094491" right="0.15748031496062992" top="0.34" bottom="0.23622047244094491" header="0.19685039370078741" footer="0.15748031496062992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Q48"/>
  <sheetViews>
    <sheetView zoomScale="80" zoomScaleNormal="80" workbookViewId="0">
      <selection activeCell="I58" sqref="I58"/>
    </sheetView>
  </sheetViews>
  <sheetFormatPr defaultRowHeight="15"/>
  <cols>
    <col min="1" max="1" width="29.140625" customWidth="1"/>
    <col min="2" max="2" width="21.5703125" bestFit="1" customWidth="1"/>
    <col min="3" max="3" width="16.28515625" bestFit="1" customWidth="1"/>
    <col min="4" max="4" width="39" customWidth="1"/>
    <col min="5" max="5" width="16.140625" customWidth="1"/>
    <col min="6" max="6" width="9.42578125" style="273" bestFit="1" customWidth="1"/>
    <col min="7" max="7" width="24.140625" customWidth="1"/>
    <col min="8" max="8" width="10.85546875" customWidth="1"/>
    <col min="9" max="9" width="14.28515625" customWidth="1"/>
    <col min="10" max="10" width="15" bestFit="1" customWidth="1"/>
    <col min="11" max="11" width="4.85546875" customWidth="1"/>
    <col min="12" max="12" width="5.140625" bestFit="1" customWidth="1"/>
    <col min="13" max="13" width="10.28515625" bestFit="1" customWidth="1"/>
  </cols>
  <sheetData>
    <row r="1" spans="1:17">
      <c r="I1" s="57"/>
      <c r="J1" s="57"/>
    </row>
    <row r="2" spans="1:17">
      <c r="B2" s="38" t="s">
        <v>26</v>
      </c>
      <c r="C2" s="524" t="s">
        <v>27</v>
      </c>
      <c r="D2" s="525"/>
      <c r="I2" s="37"/>
      <c r="J2" s="37"/>
    </row>
    <row r="3" spans="1:17">
      <c r="B3" s="39" t="s">
        <v>28</v>
      </c>
      <c r="C3" s="526" t="s">
        <v>29</v>
      </c>
      <c r="D3" s="527"/>
      <c r="I3" s="37"/>
      <c r="J3" s="37"/>
    </row>
    <row r="4" spans="1:17">
      <c r="B4" s="40" t="s">
        <v>30</v>
      </c>
      <c r="C4" s="528" t="s">
        <v>31</v>
      </c>
      <c r="D4" s="529"/>
      <c r="I4" s="37"/>
      <c r="J4" s="37"/>
    </row>
    <row r="5" spans="1:17">
      <c r="I5" s="37"/>
      <c r="J5" s="37"/>
    </row>
    <row r="6" spans="1:17">
      <c r="I6" s="37"/>
      <c r="J6" s="37"/>
    </row>
    <row r="7" spans="1:17" ht="15.75">
      <c r="H7" s="23"/>
      <c r="I7" s="23"/>
      <c r="J7" s="23"/>
    </row>
    <row r="8" spans="1:17" ht="15.75">
      <c r="H8" s="23"/>
      <c r="I8" s="30" t="s">
        <v>24</v>
      </c>
      <c r="J8" s="30">
        <v>2017</v>
      </c>
    </row>
    <row r="9" spans="1:17" ht="15.75">
      <c r="F9" s="57"/>
      <c r="H9" s="23"/>
      <c r="I9" s="30" t="s">
        <v>25</v>
      </c>
      <c r="J9" s="30" t="s">
        <v>365</v>
      </c>
    </row>
    <row r="10" spans="1:17" ht="15" customHeight="1">
      <c r="A10" s="31" t="s">
        <v>23</v>
      </c>
      <c r="F10" s="57"/>
    </row>
    <row r="11" spans="1:17" s="99" customFormat="1" ht="15" customHeight="1">
      <c r="A11" s="210" t="s">
        <v>20</v>
      </c>
      <c r="B11" s="79" t="s">
        <v>76</v>
      </c>
      <c r="C11" s="210" t="s">
        <v>14</v>
      </c>
      <c r="D11" s="79" t="s">
        <v>15</v>
      </c>
      <c r="E11" s="79" t="s">
        <v>16</v>
      </c>
      <c r="F11" s="228"/>
      <c r="G11"/>
      <c r="H11" s="531" t="s">
        <v>19</v>
      </c>
      <c r="I11" s="531"/>
      <c r="J11" s="531"/>
    </row>
    <row r="12" spans="1:17" s="99" customFormat="1" ht="15" customHeight="1">
      <c r="A12" s="33" t="s">
        <v>17</v>
      </c>
      <c r="B12" s="33" t="s">
        <v>10</v>
      </c>
      <c r="C12" s="33" t="s">
        <v>11</v>
      </c>
      <c r="D12" s="33" t="s">
        <v>77</v>
      </c>
      <c r="E12" s="94" t="s">
        <v>13</v>
      </c>
      <c r="F12" s="229"/>
      <c r="G12"/>
      <c r="H12" s="531" t="s">
        <v>18</v>
      </c>
      <c r="I12" s="531"/>
      <c r="J12" s="531"/>
      <c r="K12" s="5"/>
    </row>
    <row r="13" spans="1:17" s="99" customFormat="1" ht="31.5">
      <c r="A13" s="291"/>
      <c r="B13" s="292"/>
      <c r="C13" s="292"/>
      <c r="D13" s="292"/>
      <c r="E13" s="302"/>
      <c r="F13" s="294"/>
      <c r="G13" s="273"/>
      <c r="H13" s="225" t="s">
        <v>73</v>
      </c>
      <c r="I13" s="226" t="s">
        <v>74</v>
      </c>
      <c r="J13" s="227" t="s">
        <v>100</v>
      </c>
      <c r="K13" s="6"/>
    </row>
    <row r="14" spans="1:17" s="99" customFormat="1">
      <c r="A14" s="211" t="s">
        <v>198</v>
      </c>
      <c r="B14" s="212">
        <v>43069</v>
      </c>
      <c r="C14" s="213" t="s">
        <v>366</v>
      </c>
      <c r="D14" s="214" t="s">
        <v>400</v>
      </c>
      <c r="E14" s="183">
        <v>454</v>
      </c>
      <c r="F14" s="297"/>
      <c r="G14" s="273"/>
      <c r="H14" s="71">
        <f>E14/3</f>
        <v>151.33333333333334</v>
      </c>
      <c r="I14" s="72">
        <f>E14/3</f>
        <v>151.33333333333334</v>
      </c>
      <c r="J14" s="67">
        <f>E14/3</f>
        <v>151.33333333333334</v>
      </c>
      <c r="K14" s="6"/>
    </row>
    <row r="15" spans="1:17" s="99" customFormat="1">
      <c r="A15" s="449" t="s">
        <v>201</v>
      </c>
      <c r="B15" s="450">
        <v>43069</v>
      </c>
      <c r="C15" s="451" t="s">
        <v>366</v>
      </c>
      <c r="D15" s="52" t="s">
        <v>401</v>
      </c>
      <c r="E15" s="452">
        <v>113.77</v>
      </c>
      <c r="F15" s="297">
        <f>+E14+E15</f>
        <v>567.77</v>
      </c>
      <c r="G15" s="273"/>
      <c r="H15" s="73">
        <f t="shared" ref="H15:H43" si="0">E15/3</f>
        <v>37.923333333333332</v>
      </c>
      <c r="I15" s="74">
        <f t="shared" ref="I15:I43" si="1">E15/3</f>
        <v>37.923333333333332</v>
      </c>
      <c r="J15" s="68">
        <f t="shared" ref="J15:J43" si="2">E15/3</f>
        <v>37.923333333333332</v>
      </c>
      <c r="K15" s="10"/>
    </row>
    <row r="16" spans="1:17" s="99" customFormat="1">
      <c r="A16" s="347" t="s">
        <v>367</v>
      </c>
      <c r="B16" s="348">
        <v>43041</v>
      </c>
      <c r="C16" s="269" t="s">
        <v>368</v>
      </c>
      <c r="D16" s="270" t="s">
        <v>369</v>
      </c>
      <c r="E16" s="271">
        <v>168</v>
      </c>
      <c r="F16" s="297">
        <v>168</v>
      </c>
      <c r="G16" s="273"/>
      <c r="H16" s="73">
        <f t="shared" si="0"/>
        <v>56</v>
      </c>
      <c r="I16" s="74">
        <f t="shared" si="1"/>
        <v>56</v>
      </c>
      <c r="J16" s="68">
        <f t="shared" si="2"/>
        <v>56</v>
      </c>
      <c r="K16" s="10"/>
      <c r="Q16" s="141"/>
    </row>
    <row r="17" spans="1:17" s="99" customFormat="1">
      <c r="A17" s="344" t="s">
        <v>157</v>
      </c>
      <c r="B17" s="15">
        <v>43069</v>
      </c>
      <c r="C17" s="65" t="s">
        <v>370</v>
      </c>
      <c r="D17" s="346" t="s">
        <v>191</v>
      </c>
      <c r="E17" s="183">
        <v>165</v>
      </c>
      <c r="F17" s="295"/>
      <c r="G17" s="273"/>
      <c r="H17" s="73">
        <f t="shared" si="0"/>
        <v>55</v>
      </c>
      <c r="I17" s="74">
        <f t="shared" si="1"/>
        <v>55</v>
      </c>
      <c r="J17" s="68">
        <f t="shared" si="2"/>
        <v>55</v>
      </c>
      <c r="K17" s="10"/>
    </row>
    <row r="18" spans="1:17" s="99" customFormat="1">
      <c r="A18" s="24" t="s">
        <v>157</v>
      </c>
      <c r="B18" s="185">
        <v>43068</v>
      </c>
      <c r="C18" s="179" t="s">
        <v>371</v>
      </c>
      <c r="D18" s="263" t="s">
        <v>273</v>
      </c>
      <c r="E18" s="70">
        <v>34</v>
      </c>
      <c r="F18" s="297">
        <f>+E17+E18</f>
        <v>199</v>
      </c>
      <c r="G18" s="273"/>
      <c r="H18" s="73">
        <f t="shared" si="0"/>
        <v>11.333333333333334</v>
      </c>
      <c r="I18" s="74">
        <f t="shared" si="1"/>
        <v>11.333333333333334</v>
      </c>
      <c r="J18" s="68">
        <f t="shared" si="2"/>
        <v>11.333333333333334</v>
      </c>
    </row>
    <row r="19" spans="1:17" s="99" customFormat="1">
      <c r="A19" s="257" t="s">
        <v>102</v>
      </c>
      <c r="B19" s="258">
        <v>43042</v>
      </c>
      <c r="C19" s="259" t="s">
        <v>356</v>
      </c>
      <c r="D19" s="260" t="s">
        <v>209</v>
      </c>
      <c r="E19" s="290">
        <v>86.59</v>
      </c>
      <c r="F19" s="297">
        <f>E19</f>
        <v>86.59</v>
      </c>
      <c r="G19" s="273"/>
      <c r="H19" s="73">
        <f t="shared" si="0"/>
        <v>28.863333333333333</v>
      </c>
      <c r="I19" s="74">
        <f t="shared" si="1"/>
        <v>28.863333333333333</v>
      </c>
      <c r="J19" s="68">
        <f t="shared" si="2"/>
        <v>28.863333333333333</v>
      </c>
      <c r="K19" s="10"/>
    </row>
    <row r="20" spans="1:17" s="99" customFormat="1">
      <c r="A20" s="257" t="s">
        <v>232</v>
      </c>
      <c r="B20" s="258">
        <v>43069</v>
      </c>
      <c r="C20" s="259" t="s">
        <v>372</v>
      </c>
      <c r="D20" s="260" t="s">
        <v>234</v>
      </c>
      <c r="E20" s="261">
        <v>218.77</v>
      </c>
      <c r="F20" s="297">
        <f>E20</f>
        <v>218.77</v>
      </c>
      <c r="G20" s="273"/>
      <c r="H20" s="73">
        <f t="shared" si="0"/>
        <v>72.923333333333332</v>
      </c>
      <c r="I20" s="74">
        <f t="shared" si="1"/>
        <v>72.923333333333332</v>
      </c>
      <c r="J20" s="68">
        <f t="shared" si="2"/>
        <v>72.923333333333332</v>
      </c>
    </row>
    <row r="21" spans="1:17" s="99" customFormat="1">
      <c r="A21" s="236" t="s">
        <v>64</v>
      </c>
      <c r="B21" s="237">
        <v>43040</v>
      </c>
      <c r="C21" s="238" t="s">
        <v>373</v>
      </c>
      <c r="D21" s="239" t="s">
        <v>67</v>
      </c>
      <c r="E21" s="240">
        <v>14.11</v>
      </c>
      <c r="F21" s="297"/>
      <c r="G21" s="273"/>
      <c r="H21" s="73">
        <f t="shared" si="0"/>
        <v>4.7033333333333331</v>
      </c>
      <c r="I21" s="74">
        <f t="shared" si="1"/>
        <v>4.7033333333333331</v>
      </c>
      <c r="J21" s="68">
        <f t="shared" si="2"/>
        <v>4.7033333333333331</v>
      </c>
    </row>
    <row r="22" spans="1:17" s="99" customFormat="1">
      <c r="A22" s="20" t="s">
        <v>64</v>
      </c>
      <c r="B22" s="16">
        <v>43041</v>
      </c>
      <c r="C22" s="66" t="s">
        <v>374</v>
      </c>
      <c r="D22" s="78" t="s">
        <v>67</v>
      </c>
      <c r="E22" s="69">
        <v>22.88</v>
      </c>
      <c r="F22" s="295"/>
      <c r="G22" s="273"/>
      <c r="H22" s="73">
        <f t="shared" si="0"/>
        <v>7.626666666666666</v>
      </c>
      <c r="I22" s="74">
        <f t="shared" si="1"/>
        <v>7.626666666666666</v>
      </c>
      <c r="J22" s="68">
        <f t="shared" si="2"/>
        <v>7.626666666666666</v>
      </c>
      <c r="K22" s="6"/>
      <c r="Q22" s="141"/>
    </row>
    <row r="23" spans="1:17" s="99" customFormat="1">
      <c r="A23" s="20" t="s">
        <v>64</v>
      </c>
      <c r="B23" s="16">
        <v>43041</v>
      </c>
      <c r="C23" s="66" t="s">
        <v>375</v>
      </c>
      <c r="D23" s="78" t="s">
        <v>67</v>
      </c>
      <c r="E23" s="69">
        <v>34.229999999999997</v>
      </c>
      <c r="F23" s="296"/>
      <c r="G23" s="273"/>
      <c r="H23" s="73">
        <f t="shared" si="0"/>
        <v>11.409999999999998</v>
      </c>
      <c r="I23" s="74">
        <f t="shared" si="1"/>
        <v>11.409999999999998</v>
      </c>
      <c r="J23" s="68">
        <f t="shared" si="2"/>
        <v>11.409999999999998</v>
      </c>
      <c r="K23" s="10"/>
    </row>
    <row r="24" spans="1:17" s="99" customFormat="1">
      <c r="A24" s="20" t="s">
        <v>64</v>
      </c>
      <c r="B24" s="16">
        <v>43042</v>
      </c>
      <c r="C24" s="66" t="s">
        <v>376</v>
      </c>
      <c r="D24" s="78" t="s">
        <v>67</v>
      </c>
      <c r="E24" s="69">
        <v>4.71</v>
      </c>
      <c r="F24" s="297"/>
      <c r="G24" s="273"/>
      <c r="H24" s="73">
        <f t="shared" si="0"/>
        <v>1.57</v>
      </c>
      <c r="I24" s="74">
        <f t="shared" si="1"/>
        <v>1.57</v>
      </c>
      <c r="J24" s="68">
        <f t="shared" si="2"/>
        <v>1.57</v>
      </c>
      <c r="K24" s="10"/>
    </row>
    <row r="25" spans="1:17" s="99" customFormat="1">
      <c r="A25" s="20" t="s">
        <v>64</v>
      </c>
      <c r="B25" s="16">
        <v>43047</v>
      </c>
      <c r="C25" s="66" t="s">
        <v>377</v>
      </c>
      <c r="D25" s="78" t="s">
        <v>67</v>
      </c>
      <c r="E25" s="69">
        <v>7.07</v>
      </c>
      <c r="F25" s="298"/>
      <c r="G25" s="273"/>
      <c r="H25" s="73">
        <f t="shared" si="0"/>
        <v>2.3566666666666669</v>
      </c>
      <c r="I25" s="74">
        <f t="shared" si="1"/>
        <v>2.3566666666666669</v>
      </c>
      <c r="J25" s="68">
        <f t="shared" si="2"/>
        <v>2.3566666666666669</v>
      </c>
    </row>
    <row r="26" spans="1:17" s="99" customFormat="1">
      <c r="A26" s="20" t="s">
        <v>64</v>
      </c>
      <c r="B26" s="16">
        <v>43047</v>
      </c>
      <c r="C26" s="66" t="s">
        <v>378</v>
      </c>
      <c r="D26" s="78" t="s">
        <v>67</v>
      </c>
      <c r="E26" s="69">
        <v>2.1</v>
      </c>
      <c r="F26" s="299"/>
      <c r="G26" s="273"/>
      <c r="H26" s="73">
        <f t="shared" si="0"/>
        <v>0.70000000000000007</v>
      </c>
      <c r="I26" s="74">
        <f t="shared" si="1"/>
        <v>0.70000000000000007</v>
      </c>
      <c r="J26" s="68">
        <f t="shared" si="2"/>
        <v>0.70000000000000007</v>
      </c>
      <c r="K26" s="10"/>
    </row>
    <row r="27" spans="1:17" s="99" customFormat="1">
      <c r="A27" s="20" t="s">
        <v>64</v>
      </c>
      <c r="B27" s="16">
        <v>43048</v>
      </c>
      <c r="C27" s="66" t="s">
        <v>379</v>
      </c>
      <c r="D27" s="78" t="s">
        <v>67</v>
      </c>
      <c r="E27" s="69">
        <v>22.78</v>
      </c>
      <c r="F27" s="299"/>
      <c r="G27" s="273"/>
      <c r="H27" s="73">
        <f t="shared" si="0"/>
        <v>7.5933333333333337</v>
      </c>
      <c r="I27" s="74">
        <f t="shared" si="1"/>
        <v>7.5933333333333337</v>
      </c>
      <c r="J27" s="68">
        <f t="shared" si="2"/>
        <v>7.5933333333333337</v>
      </c>
      <c r="K27" s="10"/>
    </row>
    <row r="28" spans="1:17" s="99" customFormat="1">
      <c r="A28" s="20" t="s">
        <v>64</v>
      </c>
      <c r="B28" s="16">
        <v>43048</v>
      </c>
      <c r="C28" s="66" t="s">
        <v>380</v>
      </c>
      <c r="D28" s="78" t="s">
        <v>67</v>
      </c>
      <c r="E28" s="69">
        <v>6.31</v>
      </c>
      <c r="F28" s="298"/>
      <c r="G28" s="273"/>
      <c r="H28" s="73">
        <f t="shared" si="0"/>
        <v>2.1033333333333331</v>
      </c>
      <c r="I28" s="74">
        <f t="shared" si="1"/>
        <v>2.1033333333333331</v>
      </c>
      <c r="J28" s="68">
        <f t="shared" si="2"/>
        <v>2.1033333333333331</v>
      </c>
      <c r="K28" s="10"/>
    </row>
    <row r="29" spans="1:17" s="99" customFormat="1">
      <c r="A29" s="20" t="s">
        <v>64</v>
      </c>
      <c r="B29" s="16">
        <v>43054</v>
      </c>
      <c r="C29" s="66" t="s">
        <v>381</v>
      </c>
      <c r="D29" s="78" t="s">
        <v>67</v>
      </c>
      <c r="E29" s="69">
        <v>2.36</v>
      </c>
      <c r="F29" s="298"/>
      <c r="G29" s="273"/>
      <c r="H29" s="73">
        <f t="shared" si="0"/>
        <v>0.78666666666666663</v>
      </c>
      <c r="I29" s="74">
        <f t="shared" si="1"/>
        <v>0.78666666666666663</v>
      </c>
      <c r="J29" s="68">
        <f t="shared" si="2"/>
        <v>0.78666666666666663</v>
      </c>
    </row>
    <row r="30" spans="1:17" s="99" customFormat="1">
      <c r="A30" s="20" t="s">
        <v>64</v>
      </c>
      <c r="B30" s="16">
        <v>43055</v>
      </c>
      <c r="C30" s="66" t="s">
        <v>382</v>
      </c>
      <c r="D30" s="78" t="s">
        <v>67</v>
      </c>
      <c r="E30" s="69">
        <v>3.25</v>
      </c>
      <c r="F30" s="300"/>
      <c r="G30" s="273"/>
      <c r="H30" s="73">
        <f t="shared" si="0"/>
        <v>1.0833333333333333</v>
      </c>
      <c r="I30" s="74">
        <f t="shared" si="1"/>
        <v>1.0833333333333333</v>
      </c>
      <c r="J30" s="68">
        <f t="shared" si="2"/>
        <v>1.0833333333333333</v>
      </c>
    </row>
    <row r="31" spans="1:17" s="99" customFormat="1">
      <c r="A31" s="20" t="s">
        <v>64</v>
      </c>
      <c r="B31" s="16">
        <v>43055</v>
      </c>
      <c r="C31" s="66" t="s">
        <v>383</v>
      </c>
      <c r="D31" s="78" t="s">
        <v>67</v>
      </c>
      <c r="E31" s="69">
        <v>12.14</v>
      </c>
      <c r="F31" s="300"/>
      <c r="G31"/>
      <c r="H31" s="73">
        <f t="shared" si="0"/>
        <v>4.0466666666666669</v>
      </c>
      <c r="I31" s="74">
        <f t="shared" si="1"/>
        <v>4.0466666666666669</v>
      </c>
      <c r="J31" s="68">
        <f t="shared" si="2"/>
        <v>4.0466666666666669</v>
      </c>
    </row>
    <row r="32" spans="1:17" s="99" customFormat="1">
      <c r="A32" s="20" t="s">
        <v>64</v>
      </c>
      <c r="B32" s="16">
        <v>43056</v>
      </c>
      <c r="C32" s="66" t="s">
        <v>384</v>
      </c>
      <c r="D32" s="78" t="s">
        <v>67</v>
      </c>
      <c r="E32" s="69">
        <v>2.1</v>
      </c>
      <c r="F32" s="301"/>
      <c r="G32"/>
      <c r="H32" s="73">
        <f t="shared" si="0"/>
        <v>0.70000000000000007</v>
      </c>
      <c r="I32" s="74">
        <f t="shared" si="1"/>
        <v>0.70000000000000007</v>
      </c>
      <c r="J32" s="68">
        <f t="shared" si="2"/>
        <v>0.70000000000000007</v>
      </c>
    </row>
    <row r="33" spans="1:13" s="99" customFormat="1">
      <c r="A33" s="20" t="s">
        <v>64</v>
      </c>
      <c r="B33" s="16">
        <v>43060</v>
      </c>
      <c r="C33" s="66" t="s">
        <v>385</v>
      </c>
      <c r="D33" s="78" t="s">
        <v>67</v>
      </c>
      <c r="E33" s="69">
        <v>89.09</v>
      </c>
      <c r="F33" s="299"/>
      <c r="G33"/>
      <c r="H33" s="73">
        <f t="shared" si="0"/>
        <v>29.696666666666669</v>
      </c>
      <c r="I33" s="74">
        <f t="shared" si="1"/>
        <v>29.696666666666669</v>
      </c>
      <c r="J33" s="68">
        <f t="shared" si="2"/>
        <v>29.696666666666669</v>
      </c>
    </row>
    <row r="34" spans="1:13" s="99" customFormat="1">
      <c r="A34" s="20" t="s">
        <v>64</v>
      </c>
      <c r="B34" s="16">
        <v>43061</v>
      </c>
      <c r="C34" s="66" t="s">
        <v>386</v>
      </c>
      <c r="D34" s="78" t="s">
        <v>67</v>
      </c>
      <c r="E34" s="69">
        <v>14.51</v>
      </c>
      <c r="F34" s="276"/>
      <c r="G34"/>
      <c r="H34" s="73">
        <f t="shared" si="0"/>
        <v>4.8366666666666669</v>
      </c>
      <c r="I34" s="74">
        <f t="shared" si="1"/>
        <v>4.8366666666666669</v>
      </c>
      <c r="J34" s="68">
        <f t="shared" si="2"/>
        <v>4.8366666666666669</v>
      </c>
    </row>
    <row r="35" spans="1:13" s="99" customFormat="1">
      <c r="A35" s="20" t="s">
        <v>64</v>
      </c>
      <c r="B35" s="16">
        <v>43062</v>
      </c>
      <c r="C35" s="66" t="s">
        <v>387</v>
      </c>
      <c r="D35" s="78" t="s">
        <v>67</v>
      </c>
      <c r="E35" s="69">
        <v>2.1</v>
      </c>
      <c r="F35" s="276"/>
      <c r="G35"/>
      <c r="H35" s="73">
        <f t="shared" si="0"/>
        <v>0.70000000000000007</v>
      </c>
      <c r="I35" s="74">
        <f t="shared" si="1"/>
        <v>0.70000000000000007</v>
      </c>
      <c r="J35" s="68">
        <f t="shared" si="2"/>
        <v>0.70000000000000007</v>
      </c>
    </row>
    <row r="36" spans="1:13" s="99" customFormat="1">
      <c r="A36" s="20" t="s">
        <v>64</v>
      </c>
      <c r="B36" s="265">
        <v>43066</v>
      </c>
      <c r="C36" s="66" t="s">
        <v>388</v>
      </c>
      <c r="D36" s="78" t="s">
        <v>67</v>
      </c>
      <c r="E36" s="69">
        <v>40.659999999999997</v>
      </c>
      <c r="F36" s="223"/>
      <c r="G36"/>
      <c r="H36" s="73">
        <f t="shared" si="0"/>
        <v>13.553333333333333</v>
      </c>
      <c r="I36" s="74">
        <f t="shared" si="1"/>
        <v>13.553333333333333</v>
      </c>
      <c r="J36" s="68">
        <f t="shared" si="2"/>
        <v>13.553333333333333</v>
      </c>
    </row>
    <row r="37" spans="1:13" s="99" customFormat="1">
      <c r="A37" s="20" t="s">
        <v>64</v>
      </c>
      <c r="B37" s="265">
        <v>43067</v>
      </c>
      <c r="C37" s="66" t="s">
        <v>389</v>
      </c>
      <c r="D37" s="78" t="s">
        <v>67</v>
      </c>
      <c r="E37" s="69">
        <v>2.94</v>
      </c>
      <c r="F37" s="254"/>
      <c r="G37"/>
      <c r="H37" s="73">
        <f t="shared" si="0"/>
        <v>0.98</v>
      </c>
      <c r="I37" s="74">
        <f t="shared" si="1"/>
        <v>0.98</v>
      </c>
      <c r="J37" s="68">
        <f t="shared" si="2"/>
        <v>0.98</v>
      </c>
    </row>
    <row r="38" spans="1:13" s="99" customFormat="1">
      <c r="A38" s="24" t="s">
        <v>64</v>
      </c>
      <c r="B38" s="180">
        <v>43067</v>
      </c>
      <c r="C38" s="179" t="s">
        <v>390</v>
      </c>
      <c r="D38" s="263" t="s">
        <v>67</v>
      </c>
      <c r="E38" s="70">
        <v>84.14</v>
      </c>
      <c r="F38" s="254">
        <f>SUM(E21:E38)</f>
        <v>367.47999999999996</v>
      </c>
      <c r="G38"/>
      <c r="H38" s="73">
        <f t="shared" si="0"/>
        <v>28.046666666666667</v>
      </c>
      <c r="I38" s="74">
        <f t="shared" si="1"/>
        <v>28.046666666666667</v>
      </c>
      <c r="J38" s="68">
        <f t="shared" si="2"/>
        <v>28.046666666666667</v>
      </c>
    </row>
    <row r="39" spans="1:13" s="99" customFormat="1">
      <c r="A39" s="347" t="s">
        <v>391</v>
      </c>
      <c r="B39" s="268">
        <v>43053</v>
      </c>
      <c r="C39" s="269" t="s">
        <v>392</v>
      </c>
      <c r="D39" s="270" t="s">
        <v>393</v>
      </c>
      <c r="E39" s="271">
        <v>109.62</v>
      </c>
      <c r="F39" s="254">
        <f>E39</f>
        <v>109.62</v>
      </c>
      <c r="G39"/>
      <c r="H39" s="73">
        <f t="shared" si="0"/>
        <v>36.54</v>
      </c>
      <c r="I39" s="74">
        <f t="shared" si="1"/>
        <v>36.54</v>
      </c>
      <c r="J39" s="68">
        <f t="shared" si="2"/>
        <v>36.54</v>
      </c>
    </row>
    <row r="40" spans="1:13" s="99" customFormat="1">
      <c r="A40" s="236" t="s">
        <v>65</v>
      </c>
      <c r="B40" s="264">
        <v>43040</v>
      </c>
      <c r="C40" s="238" t="s">
        <v>394</v>
      </c>
      <c r="D40" s="239" t="s">
        <v>398</v>
      </c>
      <c r="E40" s="240">
        <v>50</v>
      </c>
      <c r="F40" s="254"/>
      <c r="G40"/>
      <c r="H40" s="73">
        <f t="shared" si="0"/>
        <v>16.666666666666668</v>
      </c>
      <c r="I40" s="74">
        <f t="shared" si="1"/>
        <v>16.666666666666668</v>
      </c>
      <c r="J40" s="68">
        <f t="shared" si="2"/>
        <v>16.666666666666668</v>
      </c>
    </row>
    <row r="41" spans="1:13" s="99" customFormat="1">
      <c r="A41" s="20" t="s">
        <v>65</v>
      </c>
      <c r="B41" s="265">
        <v>43040</v>
      </c>
      <c r="C41" s="66" t="s">
        <v>395</v>
      </c>
      <c r="D41" s="78" t="s">
        <v>398</v>
      </c>
      <c r="E41" s="69">
        <v>29.99</v>
      </c>
      <c r="F41" s="254"/>
      <c r="G41"/>
      <c r="H41" s="73">
        <f t="shared" si="0"/>
        <v>9.9966666666666661</v>
      </c>
      <c r="I41" s="74">
        <f t="shared" si="1"/>
        <v>9.9966666666666661</v>
      </c>
      <c r="J41" s="68">
        <f t="shared" si="2"/>
        <v>9.9966666666666661</v>
      </c>
    </row>
    <row r="42" spans="1:13" s="99" customFormat="1">
      <c r="A42" s="20" t="s">
        <v>65</v>
      </c>
      <c r="B42" s="265">
        <v>43042</v>
      </c>
      <c r="C42" s="66" t="s">
        <v>396</v>
      </c>
      <c r="D42" s="78" t="s">
        <v>398</v>
      </c>
      <c r="E42" s="69">
        <v>86.43</v>
      </c>
      <c r="F42" s="223"/>
      <c r="G42"/>
      <c r="H42" s="73">
        <f t="shared" si="0"/>
        <v>28.810000000000002</v>
      </c>
      <c r="I42" s="74">
        <f t="shared" si="1"/>
        <v>28.810000000000002</v>
      </c>
      <c r="J42" s="68">
        <f t="shared" si="2"/>
        <v>28.810000000000002</v>
      </c>
    </row>
    <row r="43" spans="1:13" s="99" customFormat="1">
      <c r="A43" s="448" t="s">
        <v>65</v>
      </c>
      <c r="B43" s="180">
        <v>43068</v>
      </c>
      <c r="C43" s="179" t="s">
        <v>397</v>
      </c>
      <c r="D43" s="263" t="s">
        <v>398</v>
      </c>
      <c r="E43" s="70">
        <v>67.97</v>
      </c>
      <c r="F43" s="254">
        <f>SUM(E40:E43)</f>
        <v>234.39000000000001</v>
      </c>
      <c r="G43"/>
      <c r="H43" s="75">
        <f t="shared" si="0"/>
        <v>22.656666666666666</v>
      </c>
      <c r="I43" s="76">
        <f t="shared" si="1"/>
        <v>22.656666666666666</v>
      </c>
      <c r="J43" s="77">
        <f t="shared" si="2"/>
        <v>22.656666666666666</v>
      </c>
    </row>
    <row r="44" spans="1:13" ht="15.75">
      <c r="H44" s="95">
        <f>SUM(H14:H43)</f>
        <v>650.53999999999985</v>
      </c>
      <c r="I44" s="95">
        <f>SUM(I14:I43)</f>
        <v>650.53999999999985</v>
      </c>
      <c r="J44" s="95">
        <f>SUM(J14:J43)</f>
        <v>650.53999999999985</v>
      </c>
      <c r="M44" s="3"/>
    </row>
    <row r="45" spans="1:13" ht="34.5">
      <c r="A45" s="61"/>
      <c r="B45" s="142" t="s">
        <v>73</v>
      </c>
      <c r="C45" s="143" t="s">
        <v>74</v>
      </c>
      <c r="D45" s="144" t="s">
        <v>100</v>
      </c>
    </row>
    <row r="46" spans="1:13">
      <c r="A46" s="89" t="s">
        <v>1</v>
      </c>
      <c r="B46" s="145">
        <v>613.39</v>
      </c>
      <c r="C46" s="146">
        <v>613.39</v>
      </c>
      <c r="D46" s="147">
        <v>613.39</v>
      </c>
      <c r="G46" s="89" t="s">
        <v>60</v>
      </c>
      <c r="H46" s="86">
        <f>B47</f>
        <v>552.05099999999993</v>
      </c>
      <c r="I46" s="80">
        <f>C47</f>
        <v>552.05099999999993</v>
      </c>
      <c r="J46" s="81">
        <f>D47</f>
        <v>552.05099999999993</v>
      </c>
    </row>
    <row r="47" spans="1:13">
      <c r="A47" s="92" t="s">
        <v>105</v>
      </c>
      <c r="B47" s="148">
        <f>B46*90/100</f>
        <v>552.05099999999993</v>
      </c>
      <c r="C47" s="62">
        <f>C46*90/100</f>
        <v>552.05099999999993</v>
      </c>
      <c r="D47" s="63">
        <f>D46*90/100</f>
        <v>552.05099999999993</v>
      </c>
      <c r="G47" s="90" t="s">
        <v>61</v>
      </c>
      <c r="H47" s="87">
        <f>H44</f>
        <v>650.53999999999985</v>
      </c>
      <c r="I47" s="82">
        <f>I44</f>
        <v>650.53999999999985</v>
      </c>
      <c r="J47" s="83">
        <f>J44</f>
        <v>650.53999999999985</v>
      </c>
    </row>
    <row r="48" spans="1:13">
      <c r="A48" s="93" t="s">
        <v>59</v>
      </c>
      <c r="B48" s="149">
        <f>B46*10/100</f>
        <v>61.338999999999999</v>
      </c>
      <c r="C48" s="59">
        <f t="shared" ref="C48:D48" si="3">C46*10/100</f>
        <v>61.338999999999999</v>
      </c>
      <c r="D48" s="60">
        <f t="shared" si="3"/>
        <v>61.338999999999999</v>
      </c>
      <c r="G48" s="91" t="s">
        <v>62</v>
      </c>
      <c r="H48" s="88">
        <f>H46-H47</f>
        <v>-98.488999999999919</v>
      </c>
      <c r="I48" s="84">
        <f>I46-I47</f>
        <v>-98.488999999999919</v>
      </c>
      <c r="J48" s="85">
        <f>J46-J47</f>
        <v>-98.488999999999919</v>
      </c>
    </row>
  </sheetData>
  <mergeCells count="5">
    <mergeCell ref="C2:D2"/>
    <mergeCell ref="C3:D3"/>
    <mergeCell ref="C4:D4"/>
    <mergeCell ref="H11:J11"/>
    <mergeCell ref="H12:J12"/>
  </mergeCells>
  <pageMargins left="0.23622047244094491" right="0.15748031496062992" top="0.25" bottom="0.23622047244094491" header="0.17" footer="0.15748031496062992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Q47"/>
  <sheetViews>
    <sheetView zoomScale="80" zoomScaleNormal="80" workbookViewId="0">
      <selection activeCell="I21" sqref="I21"/>
    </sheetView>
  </sheetViews>
  <sheetFormatPr defaultRowHeight="15"/>
  <cols>
    <col min="1" max="1" width="30.5703125" customWidth="1"/>
    <col min="2" max="2" width="21.5703125" bestFit="1" customWidth="1"/>
    <col min="3" max="3" width="16.28515625" bestFit="1" customWidth="1"/>
    <col min="4" max="4" width="35.42578125" customWidth="1"/>
    <col min="5" max="5" width="16" bestFit="1" customWidth="1"/>
    <col min="6" max="6" width="9.42578125" style="453" bestFit="1" customWidth="1"/>
    <col min="7" max="7" width="25" customWidth="1"/>
    <col min="8" max="8" width="10.85546875" customWidth="1"/>
    <col min="9" max="9" width="13.7109375" customWidth="1"/>
    <col min="10" max="10" width="15" bestFit="1" customWidth="1"/>
    <col min="11" max="11" width="4.85546875" customWidth="1"/>
    <col min="12" max="12" width="5.140625" bestFit="1" customWidth="1"/>
    <col min="13" max="13" width="10.28515625" bestFit="1" customWidth="1"/>
  </cols>
  <sheetData>
    <row r="1" spans="1:17">
      <c r="I1" s="57"/>
      <c r="J1" s="57"/>
    </row>
    <row r="2" spans="1:17">
      <c r="B2" s="38" t="s">
        <v>26</v>
      </c>
      <c r="C2" s="524" t="s">
        <v>27</v>
      </c>
      <c r="D2" s="525"/>
      <c r="I2" s="37"/>
      <c r="J2" s="37"/>
    </row>
    <row r="3" spans="1:17">
      <c r="B3" s="39" t="s">
        <v>28</v>
      </c>
      <c r="C3" s="526" t="s">
        <v>29</v>
      </c>
      <c r="D3" s="527"/>
      <c r="I3" s="37"/>
      <c r="J3" s="37"/>
    </row>
    <row r="4" spans="1:17">
      <c r="B4" s="40" t="s">
        <v>30</v>
      </c>
      <c r="C4" s="528" t="s">
        <v>31</v>
      </c>
      <c r="D4" s="529"/>
      <c r="I4" s="37"/>
      <c r="J4" s="37"/>
    </row>
    <row r="5" spans="1:17">
      <c r="I5" s="37"/>
      <c r="J5" s="37"/>
    </row>
    <row r="6" spans="1:17">
      <c r="I6" s="37"/>
      <c r="J6" s="37"/>
    </row>
    <row r="7" spans="1:17" ht="15.75">
      <c r="H7" s="23"/>
      <c r="I7" s="23"/>
      <c r="J7" s="23"/>
    </row>
    <row r="8" spans="1:17" ht="15.75">
      <c r="H8" s="23"/>
      <c r="I8" s="30" t="s">
        <v>24</v>
      </c>
      <c r="J8" s="30">
        <v>2017</v>
      </c>
    </row>
    <row r="9" spans="1:17" ht="15.75">
      <c r="F9" s="454"/>
      <c r="H9" s="23"/>
      <c r="I9" s="30" t="s">
        <v>25</v>
      </c>
      <c r="J9" s="30" t="s">
        <v>399</v>
      </c>
    </row>
    <row r="10" spans="1:17" ht="15" customHeight="1">
      <c r="A10" s="31" t="s">
        <v>23</v>
      </c>
      <c r="F10" s="454"/>
    </row>
    <row r="11" spans="1:17" s="99" customFormat="1" ht="15" customHeight="1">
      <c r="A11" s="210" t="s">
        <v>20</v>
      </c>
      <c r="B11" s="79" t="s">
        <v>76</v>
      </c>
      <c r="C11" s="210" t="s">
        <v>14</v>
      </c>
      <c r="D11" s="79" t="s">
        <v>15</v>
      </c>
      <c r="E11" s="79" t="s">
        <v>16</v>
      </c>
      <c r="F11" s="228"/>
      <c r="G11"/>
      <c r="H11" s="531" t="s">
        <v>19</v>
      </c>
      <c r="I11" s="531"/>
      <c r="J11" s="531"/>
    </row>
    <row r="12" spans="1:17" s="99" customFormat="1" ht="15" customHeight="1">
      <c r="A12" s="33" t="s">
        <v>17</v>
      </c>
      <c r="B12" s="33" t="s">
        <v>10</v>
      </c>
      <c r="C12" s="33" t="s">
        <v>11</v>
      </c>
      <c r="D12" s="33" t="s">
        <v>77</v>
      </c>
      <c r="E12" s="94" t="s">
        <v>13</v>
      </c>
      <c r="F12" s="229"/>
      <c r="G12"/>
      <c r="H12" s="531" t="s">
        <v>18</v>
      </c>
      <c r="I12" s="531"/>
      <c r="J12" s="531"/>
      <c r="K12" s="5"/>
    </row>
    <row r="13" spans="1:17" s="99" customFormat="1" ht="31.5">
      <c r="A13" s="291"/>
      <c r="B13" s="292"/>
      <c r="C13" s="292"/>
      <c r="D13" s="292"/>
      <c r="E13" s="302"/>
      <c r="F13" s="294"/>
      <c r="G13" s="273"/>
      <c r="H13" s="225" t="s">
        <v>73</v>
      </c>
      <c r="I13" s="226" t="s">
        <v>74</v>
      </c>
      <c r="J13" s="227" t="s">
        <v>100</v>
      </c>
      <c r="K13" s="6"/>
    </row>
    <row r="14" spans="1:17" s="99" customFormat="1">
      <c r="A14" s="211" t="s">
        <v>198</v>
      </c>
      <c r="B14" s="212">
        <v>43098</v>
      </c>
      <c r="C14" s="213" t="s">
        <v>402</v>
      </c>
      <c r="D14" s="214" t="s">
        <v>403</v>
      </c>
      <c r="E14" s="183">
        <v>454</v>
      </c>
      <c r="F14" s="297"/>
      <c r="G14" s="273"/>
      <c r="H14" s="71">
        <f>E14/3</f>
        <v>151.33333333333334</v>
      </c>
      <c r="I14" s="72">
        <f>E14/3</f>
        <v>151.33333333333334</v>
      </c>
      <c r="J14" s="67">
        <f>E14/3</f>
        <v>151.33333333333334</v>
      </c>
      <c r="K14" s="6"/>
    </row>
    <row r="15" spans="1:17" s="99" customFormat="1">
      <c r="A15" s="449" t="s">
        <v>201</v>
      </c>
      <c r="B15" s="450">
        <v>43098</v>
      </c>
      <c r="C15" s="451" t="s">
        <v>402</v>
      </c>
      <c r="D15" s="52" t="s">
        <v>404</v>
      </c>
      <c r="E15" s="452">
        <v>113.77</v>
      </c>
      <c r="F15" s="297">
        <f>+E14+E15</f>
        <v>567.77</v>
      </c>
      <c r="G15" s="273"/>
      <c r="H15" s="73">
        <f t="shared" ref="H15:H42" si="0">E15/3</f>
        <v>37.923333333333332</v>
      </c>
      <c r="I15" s="74">
        <f t="shared" ref="I15:I42" si="1">E15/3</f>
        <v>37.923333333333332</v>
      </c>
      <c r="J15" s="68">
        <f t="shared" ref="J15:J42" si="2">E15/3</f>
        <v>37.923333333333332</v>
      </c>
      <c r="K15" s="10"/>
    </row>
    <row r="16" spans="1:17" s="99" customFormat="1">
      <c r="A16" s="20" t="s">
        <v>174</v>
      </c>
      <c r="B16" s="16">
        <v>43077</v>
      </c>
      <c r="C16" s="66" t="s">
        <v>405</v>
      </c>
      <c r="D16" s="78" t="s">
        <v>294</v>
      </c>
      <c r="E16" s="69">
        <v>80.5</v>
      </c>
      <c r="F16" s="297">
        <f>E16</f>
        <v>80.5</v>
      </c>
      <c r="G16" s="273"/>
      <c r="H16" s="73">
        <f t="shared" si="0"/>
        <v>26.833333333333332</v>
      </c>
      <c r="I16" s="74">
        <f t="shared" si="1"/>
        <v>26.833333333333332</v>
      </c>
      <c r="J16" s="68">
        <f t="shared" si="2"/>
        <v>26.833333333333332</v>
      </c>
      <c r="K16" s="10"/>
      <c r="Q16" s="141"/>
    </row>
    <row r="17" spans="1:17" s="99" customFormat="1">
      <c r="A17" s="347" t="s">
        <v>157</v>
      </c>
      <c r="B17" s="348">
        <v>43097</v>
      </c>
      <c r="C17" s="269" t="s">
        <v>406</v>
      </c>
      <c r="D17" s="270" t="s">
        <v>191</v>
      </c>
      <c r="E17" s="284">
        <v>165</v>
      </c>
      <c r="F17" s="297">
        <f>E17</f>
        <v>165</v>
      </c>
      <c r="G17" s="273"/>
      <c r="H17" s="73">
        <f t="shared" si="0"/>
        <v>55</v>
      </c>
      <c r="I17" s="74">
        <f t="shared" si="1"/>
        <v>55</v>
      </c>
      <c r="J17" s="68">
        <f t="shared" si="2"/>
        <v>55</v>
      </c>
      <c r="K17" s="10"/>
    </row>
    <row r="18" spans="1:17" s="99" customFormat="1">
      <c r="A18" s="236" t="s">
        <v>102</v>
      </c>
      <c r="B18" s="237">
        <v>43070</v>
      </c>
      <c r="C18" s="238" t="s">
        <v>407</v>
      </c>
      <c r="D18" s="279" t="s">
        <v>408</v>
      </c>
      <c r="E18" s="240">
        <v>64.599999999999994</v>
      </c>
      <c r="F18" s="297"/>
      <c r="G18" s="273"/>
      <c r="H18" s="73">
        <f t="shared" si="0"/>
        <v>21.533333333333331</v>
      </c>
      <c r="I18" s="74">
        <f t="shared" si="1"/>
        <v>21.533333333333331</v>
      </c>
      <c r="J18" s="68">
        <f t="shared" si="2"/>
        <v>21.533333333333331</v>
      </c>
    </row>
    <row r="19" spans="1:17" s="99" customFormat="1">
      <c r="A19" s="24" t="s">
        <v>102</v>
      </c>
      <c r="B19" s="185">
        <v>43070</v>
      </c>
      <c r="C19" s="179" t="s">
        <v>409</v>
      </c>
      <c r="D19" s="52" t="s">
        <v>408</v>
      </c>
      <c r="E19" s="208">
        <v>13.46</v>
      </c>
      <c r="F19" s="297">
        <f>E18+E19</f>
        <v>78.06</v>
      </c>
      <c r="G19" s="273"/>
      <c r="H19" s="73">
        <f t="shared" si="0"/>
        <v>4.4866666666666672</v>
      </c>
      <c r="I19" s="74">
        <f t="shared" si="1"/>
        <v>4.4866666666666672</v>
      </c>
      <c r="J19" s="68">
        <f t="shared" si="2"/>
        <v>4.4866666666666672</v>
      </c>
      <c r="K19" s="10"/>
    </row>
    <row r="20" spans="1:17" s="99" customFormat="1">
      <c r="A20" s="257" t="s">
        <v>410</v>
      </c>
      <c r="B20" s="258">
        <v>43087</v>
      </c>
      <c r="C20" s="259" t="s">
        <v>388</v>
      </c>
      <c r="D20" s="260" t="s">
        <v>411</v>
      </c>
      <c r="E20" s="261">
        <v>87.36</v>
      </c>
      <c r="F20" s="297">
        <f>E20</f>
        <v>87.36</v>
      </c>
      <c r="G20" s="273"/>
      <c r="H20" s="73"/>
      <c r="I20" s="74">
        <f>E20/2</f>
        <v>43.68</v>
      </c>
      <c r="J20" s="68">
        <f>E20/2</f>
        <v>43.68</v>
      </c>
    </row>
    <row r="21" spans="1:17" s="99" customFormat="1">
      <c r="A21" s="257" t="s">
        <v>412</v>
      </c>
      <c r="B21" s="258">
        <v>43087</v>
      </c>
      <c r="C21" s="259" t="s">
        <v>413</v>
      </c>
      <c r="D21" s="260" t="s">
        <v>414</v>
      </c>
      <c r="E21" s="261">
        <v>39.56</v>
      </c>
      <c r="F21" s="297">
        <f>E21</f>
        <v>39.56</v>
      </c>
      <c r="G21" s="273"/>
      <c r="H21" s="73"/>
      <c r="I21" s="74">
        <f>E21/2</f>
        <v>19.78</v>
      </c>
      <c r="J21" s="68">
        <f>E21/2</f>
        <v>19.78</v>
      </c>
    </row>
    <row r="22" spans="1:17" s="99" customFormat="1">
      <c r="A22" s="257" t="s">
        <v>229</v>
      </c>
      <c r="B22" s="258">
        <v>43073</v>
      </c>
      <c r="C22" s="259" t="s">
        <v>415</v>
      </c>
      <c r="D22" s="260" t="s">
        <v>231</v>
      </c>
      <c r="E22" s="261">
        <v>32</v>
      </c>
      <c r="F22" s="297">
        <f>E22</f>
        <v>32</v>
      </c>
      <c r="G22" s="273"/>
      <c r="H22" s="73">
        <f t="shared" si="0"/>
        <v>10.666666666666666</v>
      </c>
      <c r="I22" s="74">
        <f t="shared" si="1"/>
        <v>10.666666666666666</v>
      </c>
      <c r="J22" s="68">
        <f t="shared" si="2"/>
        <v>10.666666666666666</v>
      </c>
      <c r="K22" s="6"/>
      <c r="Q22" s="141"/>
    </row>
    <row r="23" spans="1:17" s="99" customFormat="1">
      <c r="A23" s="257" t="s">
        <v>274</v>
      </c>
      <c r="B23" s="258">
        <v>43073</v>
      </c>
      <c r="C23" s="259" t="s">
        <v>416</v>
      </c>
      <c r="D23" s="260" t="s">
        <v>276</v>
      </c>
      <c r="E23" s="261">
        <v>195.73</v>
      </c>
      <c r="F23" s="297">
        <f>E23</f>
        <v>195.73</v>
      </c>
      <c r="G23" s="273"/>
      <c r="H23" s="73">
        <f t="shared" si="0"/>
        <v>65.243333333333325</v>
      </c>
      <c r="I23" s="74">
        <f t="shared" si="1"/>
        <v>65.243333333333325</v>
      </c>
      <c r="J23" s="68">
        <f t="shared" si="2"/>
        <v>65.243333333333325</v>
      </c>
      <c r="K23" s="10"/>
    </row>
    <row r="24" spans="1:17" s="99" customFormat="1">
      <c r="A24" s="236" t="s">
        <v>64</v>
      </c>
      <c r="B24" s="237">
        <v>43070</v>
      </c>
      <c r="C24" s="238" t="s">
        <v>417</v>
      </c>
      <c r="D24" s="239" t="s">
        <v>67</v>
      </c>
      <c r="E24" s="240">
        <v>2.1</v>
      </c>
      <c r="F24" s="297"/>
      <c r="G24" s="273"/>
      <c r="H24" s="73">
        <f t="shared" si="0"/>
        <v>0.70000000000000007</v>
      </c>
      <c r="I24" s="74">
        <f t="shared" si="1"/>
        <v>0.70000000000000007</v>
      </c>
      <c r="J24" s="68">
        <f t="shared" si="2"/>
        <v>0.70000000000000007</v>
      </c>
      <c r="K24" s="10"/>
    </row>
    <row r="25" spans="1:17" s="99" customFormat="1">
      <c r="A25" s="20" t="s">
        <v>64</v>
      </c>
      <c r="B25" s="16">
        <v>43070</v>
      </c>
      <c r="C25" s="66" t="s">
        <v>418</v>
      </c>
      <c r="D25" s="78" t="s">
        <v>67</v>
      </c>
      <c r="E25" s="69">
        <v>37.19</v>
      </c>
      <c r="F25" s="298"/>
      <c r="G25" s="273"/>
      <c r="H25" s="73">
        <f t="shared" si="0"/>
        <v>12.396666666666667</v>
      </c>
      <c r="I25" s="74">
        <f t="shared" si="1"/>
        <v>12.396666666666667</v>
      </c>
      <c r="J25" s="68">
        <f t="shared" si="2"/>
        <v>12.396666666666667</v>
      </c>
    </row>
    <row r="26" spans="1:17" s="99" customFormat="1">
      <c r="A26" s="20" t="s">
        <v>64</v>
      </c>
      <c r="B26" s="16">
        <v>43074</v>
      </c>
      <c r="C26" s="66" t="s">
        <v>419</v>
      </c>
      <c r="D26" s="78" t="s">
        <v>67</v>
      </c>
      <c r="E26" s="69">
        <v>7.39</v>
      </c>
      <c r="F26" s="298"/>
      <c r="G26" s="273"/>
      <c r="H26" s="73">
        <f t="shared" si="0"/>
        <v>2.4633333333333334</v>
      </c>
      <c r="I26" s="74">
        <f t="shared" si="1"/>
        <v>2.4633333333333334</v>
      </c>
      <c r="J26" s="68">
        <f t="shared" si="2"/>
        <v>2.4633333333333334</v>
      </c>
      <c r="K26" s="10"/>
    </row>
    <row r="27" spans="1:17" s="99" customFormat="1">
      <c r="A27" s="20" t="s">
        <v>64</v>
      </c>
      <c r="B27" s="16">
        <v>43076</v>
      </c>
      <c r="C27" s="66" t="s">
        <v>420</v>
      </c>
      <c r="D27" s="78" t="s">
        <v>67</v>
      </c>
      <c r="E27" s="69">
        <v>21.38</v>
      </c>
      <c r="F27" s="298"/>
      <c r="G27" s="273"/>
      <c r="H27" s="73">
        <f t="shared" si="0"/>
        <v>7.126666666666666</v>
      </c>
      <c r="I27" s="74">
        <f t="shared" si="1"/>
        <v>7.126666666666666</v>
      </c>
      <c r="J27" s="68">
        <f t="shared" si="2"/>
        <v>7.126666666666666</v>
      </c>
      <c r="K27" s="10"/>
    </row>
    <row r="28" spans="1:17" s="99" customFormat="1">
      <c r="A28" s="20" t="s">
        <v>64</v>
      </c>
      <c r="B28" s="16">
        <v>43081</v>
      </c>
      <c r="C28" s="66" t="s">
        <v>421</v>
      </c>
      <c r="D28" s="78" t="s">
        <v>67</v>
      </c>
      <c r="E28" s="69">
        <v>64.03</v>
      </c>
      <c r="F28" s="298"/>
      <c r="G28" s="273"/>
      <c r="H28" s="73">
        <f t="shared" si="0"/>
        <v>21.343333333333334</v>
      </c>
      <c r="I28" s="74">
        <f t="shared" si="1"/>
        <v>21.343333333333334</v>
      </c>
      <c r="J28" s="68">
        <f t="shared" si="2"/>
        <v>21.343333333333334</v>
      </c>
      <c r="K28" s="10"/>
    </row>
    <row r="29" spans="1:17" s="99" customFormat="1">
      <c r="A29" s="20" t="s">
        <v>64</v>
      </c>
      <c r="B29" s="16">
        <v>43081</v>
      </c>
      <c r="C29" s="66" t="s">
        <v>422</v>
      </c>
      <c r="D29" s="78" t="s">
        <v>67</v>
      </c>
      <c r="E29" s="69">
        <v>82.56</v>
      </c>
      <c r="F29" s="298"/>
      <c r="G29" s="273"/>
      <c r="H29" s="73">
        <f t="shared" si="0"/>
        <v>27.52</v>
      </c>
      <c r="I29" s="74">
        <f t="shared" si="1"/>
        <v>27.52</v>
      </c>
      <c r="J29" s="68">
        <f t="shared" si="2"/>
        <v>27.52</v>
      </c>
    </row>
    <row r="30" spans="1:17" s="99" customFormat="1">
      <c r="A30" s="20" t="s">
        <v>64</v>
      </c>
      <c r="B30" s="16">
        <v>43089</v>
      </c>
      <c r="C30" s="66" t="s">
        <v>423</v>
      </c>
      <c r="D30" s="78" t="s">
        <v>67</v>
      </c>
      <c r="E30" s="69">
        <v>4.71</v>
      </c>
      <c r="F30" s="298"/>
      <c r="G30" s="273"/>
      <c r="H30" s="73"/>
      <c r="I30" s="74">
        <f>E30/2</f>
        <v>2.355</v>
      </c>
      <c r="J30" s="68">
        <f>E30/2</f>
        <v>2.355</v>
      </c>
    </row>
    <row r="31" spans="1:17" s="99" customFormat="1">
      <c r="A31" s="20" t="s">
        <v>64</v>
      </c>
      <c r="B31" s="16">
        <v>43090</v>
      </c>
      <c r="C31" s="66" t="s">
        <v>424</v>
      </c>
      <c r="D31" s="78" t="s">
        <v>67</v>
      </c>
      <c r="E31" s="69">
        <v>21.71</v>
      </c>
      <c r="F31" s="298"/>
      <c r="G31"/>
      <c r="H31" s="73"/>
      <c r="I31" s="74">
        <f t="shared" ref="I31:I32" si="3">E31/2</f>
        <v>10.855</v>
      </c>
      <c r="J31" s="68">
        <f t="shared" ref="J31:J32" si="4">E31/2</f>
        <v>10.855</v>
      </c>
    </row>
    <row r="32" spans="1:17" s="99" customFormat="1">
      <c r="A32" s="24" t="s">
        <v>64</v>
      </c>
      <c r="B32" s="185">
        <v>43090</v>
      </c>
      <c r="C32" s="179" t="s">
        <v>425</v>
      </c>
      <c r="D32" s="263" t="s">
        <v>67</v>
      </c>
      <c r="E32" s="70">
        <v>2.1</v>
      </c>
      <c r="F32" s="455">
        <f>SUM(E24:E32)</f>
        <v>243.17000000000002</v>
      </c>
      <c r="G32"/>
      <c r="H32" s="73"/>
      <c r="I32" s="74">
        <f t="shared" si="3"/>
        <v>1.05</v>
      </c>
      <c r="J32" s="68">
        <f t="shared" si="4"/>
        <v>1.05</v>
      </c>
    </row>
    <row r="33" spans="1:13" s="99" customFormat="1">
      <c r="A33" s="236"/>
      <c r="B33" s="237"/>
      <c r="C33" s="238"/>
      <c r="D33" s="239"/>
      <c r="E33" s="240"/>
      <c r="F33" s="298"/>
      <c r="G33"/>
      <c r="H33" s="73">
        <f t="shared" si="0"/>
        <v>0</v>
      </c>
      <c r="I33" s="74">
        <f t="shared" si="1"/>
        <v>0</v>
      </c>
      <c r="J33" s="68">
        <f t="shared" si="2"/>
        <v>0</v>
      </c>
    </row>
    <row r="34" spans="1:13" s="99" customFormat="1">
      <c r="A34" s="20"/>
      <c r="B34" s="16"/>
      <c r="C34" s="66"/>
      <c r="D34" s="78"/>
      <c r="E34" s="69"/>
      <c r="F34" s="254"/>
      <c r="G34"/>
      <c r="H34" s="73">
        <f t="shared" si="0"/>
        <v>0</v>
      </c>
      <c r="I34" s="74">
        <f t="shared" si="1"/>
        <v>0</v>
      </c>
      <c r="J34" s="68">
        <f t="shared" si="2"/>
        <v>0</v>
      </c>
    </row>
    <row r="35" spans="1:13" s="99" customFormat="1">
      <c r="A35" s="20"/>
      <c r="B35" s="16"/>
      <c r="C35" s="66"/>
      <c r="D35" s="78"/>
      <c r="E35" s="69"/>
      <c r="F35" s="254"/>
      <c r="G35"/>
      <c r="H35" s="73">
        <f t="shared" si="0"/>
        <v>0</v>
      </c>
      <c r="I35" s="74">
        <f t="shared" si="1"/>
        <v>0</v>
      </c>
      <c r="J35" s="68">
        <f t="shared" si="2"/>
        <v>0</v>
      </c>
    </row>
    <row r="36" spans="1:13" s="99" customFormat="1">
      <c r="A36" s="20"/>
      <c r="B36" s="265"/>
      <c r="C36" s="66"/>
      <c r="D36" s="78"/>
      <c r="E36" s="69"/>
      <c r="F36" s="254"/>
      <c r="G36"/>
      <c r="H36" s="73">
        <f t="shared" si="0"/>
        <v>0</v>
      </c>
      <c r="I36" s="74">
        <f t="shared" si="1"/>
        <v>0</v>
      </c>
      <c r="J36" s="68">
        <f t="shared" si="2"/>
        <v>0</v>
      </c>
    </row>
    <row r="37" spans="1:13" s="99" customFormat="1">
      <c r="A37" s="20"/>
      <c r="B37" s="265"/>
      <c r="C37" s="66"/>
      <c r="D37" s="78"/>
      <c r="E37" s="69"/>
      <c r="F37" s="254"/>
      <c r="G37"/>
      <c r="H37" s="73">
        <f t="shared" si="0"/>
        <v>0</v>
      </c>
      <c r="I37" s="74">
        <f t="shared" si="1"/>
        <v>0</v>
      </c>
      <c r="J37" s="68">
        <f t="shared" si="2"/>
        <v>0</v>
      </c>
    </row>
    <row r="38" spans="1:13" s="99" customFormat="1">
      <c r="A38" s="272"/>
      <c r="B38" s="265"/>
      <c r="C38" s="66"/>
      <c r="D38" s="78"/>
      <c r="E38" s="69"/>
      <c r="F38" s="254"/>
      <c r="G38"/>
      <c r="H38" s="73">
        <f t="shared" si="0"/>
        <v>0</v>
      </c>
      <c r="I38" s="74">
        <f t="shared" si="1"/>
        <v>0</v>
      </c>
      <c r="J38" s="68">
        <f t="shared" si="2"/>
        <v>0</v>
      </c>
    </row>
    <row r="39" spans="1:13" s="99" customFormat="1">
      <c r="A39" s="272"/>
      <c r="B39" s="265"/>
      <c r="C39" s="66"/>
      <c r="D39" s="78"/>
      <c r="E39" s="69"/>
      <c r="F39" s="254"/>
      <c r="G39"/>
      <c r="H39" s="73">
        <f t="shared" si="0"/>
        <v>0</v>
      </c>
      <c r="I39" s="74">
        <f t="shared" si="1"/>
        <v>0</v>
      </c>
      <c r="J39" s="68">
        <f t="shared" si="2"/>
        <v>0</v>
      </c>
    </row>
    <row r="40" spans="1:13" s="99" customFormat="1">
      <c r="A40" s="21"/>
      <c r="B40" s="17"/>
      <c r="C40" s="66"/>
      <c r="D40" s="78"/>
      <c r="E40" s="69"/>
      <c r="F40" s="254"/>
      <c r="G40"/>
      <c r="H40" s="73">
        <f t="shared" si="0"/>
        <v>0</v>
      </c>
      <c r="I40" s="74">
        <f t="shared" si="1"/>
        <v>0</v>
      </c>
      <c r="J40" s="68">
        <f t="shared" si="2"/>
        <v>0</v>
      </c>
    </row>
    <row r="41" spans="1:13" s="99" customFormat="1">
      <c r="A41" s="21"/>
      <c r="B41" s="17"/>
      <c r="C41" s="66"/>
      <c r="D41" s="78"/>
      <c r="E41" s="69"/>
      <c r="F41" s="254"/>
      <c r="G41"/>
      <c r="H41" s="73">
        <f t="shared" si="0"/>
        <v>0</v>
      </c>
      <c r="I41" s="74">
        <f t="shared" si="1"/>
        <v>0</v>
      </c>
      <c r="J41" s="68">
        <f t="shared" si="2"/>
        <v>0</v>
      </c>
    </row>
    <row r="42" spans="1:13" s="99" customFormat="1">
      <c r="A42" s="22"/>
      <c r="B42" s="18"/>
      <c r="C42" s="19"/>
      <c r="D42" s="11"/>
      <c r="E42" s="70"/>
      <c r="F42" s="254"/>
      <c r="G42"/>
      <c r="H42" s="75">
        <f t="shared" si="0"/>
        <v>0</v>
      </c>
      <c r="I42" s="76">
        <f t="shared" si="1"/>
        <v>0</v>
      </c>
      <c r="J42" s="77">
        <f t="shared" si="2"/>
        <v>0</v>
      </c>
    </row>
    <row r="43" spans="1:13" ht="15.75">
      <c r="H43" s="95">
        <f>SUM(H14:H42)</f>
        <v>444.56999999999994</v>
      </c>
      <c r="I43" s="95">
        <f t="shared" ref="I43:J43" si="5">SUM(I14:I42)</f>
        <v>522.29</v>
      </c>
      <c r="J43" s="95">
        <f t="shared" si="5"/>
        <v>522.29</v>
      </c>
      <c r="M43" s="3"/>
    </row>
    <row r="44" spans="1:13" ht="34.5">
      <c r="A44" s="61"/>
      <c r="B44" s="142" t="s">
        <v>73</v>
      </c>
      <c r="C44" s="143" t="s">
        <v>74</v>
      </c>
      <c r="D44" s="144" t="s">
        <v>100</v>
      </c>
    </row>
    <row r="45" spans="1:13">
      <c r="A45" s="89" t="s">
        <v>1</v>
      </c>
      <c r="B45" s="145">
        <v>613.39</v>
      </c>
      <c r="C45" s="146">
        <v>613.39</v>
      </c>
      <c r="D45" s="147">
        <v>613.39</v>
      </c>
      <c r="G45" s="89" t="s">
        <v>60</v>
      </c>
      <c r="H45" s="86">
        <f>B46</f>
        <v>552.05099999999993</v>
      </c>
      <c r="I45" s="80">
        <f>C46</f>
        <v>552.05099999999993</v>
      </c>
      <c r="J45" s="81">
        <f>D46</f>
        <v>552.05099999999993</v>
      </c>
    </row>
    <row r="46" spans="1:13">
      <c r="A46" s="92" t="s">
        <v>105</v>
      </c>
      <c r="B46" s="148">
        <f>B45*90/100</f>
        <v>552.05099999999993</v>
      </c>
      <c r="C46" s="62">
        <f>C45*90/100</f>
        <v>552.05099999999993</v>
      </c>
      <c r="D46" s="63">
        <f>D45*90/100</f>
        <v>552.05099999999993</v>
      </c>
      <c r="G46" s="90" t="s">
        <v>61</v>
      </c>
      <c r="H46" s="87">
        <f>H43</f>
        <v>444.56999999999994</v>
      </c>
      <c r="I46" s="82">
        <f>I43</f>
        <v>522.29</v>
      </c>
      <c r="J46" s="83">
        <f>J43</f>
        <v>522.29</v>
      </c>
    </row>
    <row r="47" spans="1:13">
      <c r="A47" s="93" t="s">
        <v>59</v>
      </c>
      <c r="B47" s="149">
        <f>B45*10/100</f>
        <v>61.338999999999999</v>
      </c>
      <c r="C47" s="59">
        <f t="shared" ref="C47:D47" si="6">C45*10/100</f>
        <v>61.338999999999999</v>
      </c>
      <c r="D47" s="60">
        <f t="shared" si="6"/>
        <v>61.338999999999999</v>
      </c>
      <c r="G47" s="91" t="s">
        <v>62</v>
      </c>
      <c r="H47" s="88">
        <f>H45-H46</f>
        <v>107.48099999999999</v>
      </c>
      <c r="I47" s="84">
        <f>I45-I46</f>
        <v>29.760999999999967</v>
      </c>
      <c r="J47" s="85">
        <f>J45-J46</f>
        <v>29.760999999999967</v>
      </c>
    </row>
  </sheetData>
  <mergeCells count="5">
    <mergeCell ref="C2:D2"/>
    <mergeCell ref="C3:D3"/>
    <mergeCell ref="C4:D4"/>
    <mergeCell ref="H11:J11"/>
    <mergeCell ref="H12:J12"/>
  </mergeCells>
  <pageMargins left="0.23622047244094491" right="0.15748031496062992" top="0.34" bottom="0.23622047244094491" header="0.19685039370078741" footer="0.15748031496062992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Q47"/>
  <sheetViews>
    <sheetView topLeftCell="A7" zoomScale="80" zoomScaleNormal="80" workbookViewId="0">
      <selection activeCell="B45" sqref="B45:B47"/>
    </sheetView>
  </sheetViews>
  <sheetFormatPr defaultRowHeight="15"/>
  <cols>
    <col min="1" max="1" width="29.85546875" bestFit="1" customWidth="1"/>
    <col min="2" max="2" width="21.5703125" bestFit="1" customWidth="1"/>
    <col min="3" max="3" width="16.28515625" bestFit="1" customWidth="1"/>
    <col min="4" max="4" width="35.5703125" customWidth="1"/>
    <col min="5" max="5" width="16" bestFit="1" customWidth="1"/>
    <col min="6" max="6" width="9.42578125" style="273" bestFit="1" customWidth="1"/>
    <col min="7" max="7" width="26.5703125" bestFit="1" customWidth="1"/>
    <col min="8" max="8" width="10.85546875" customWidth="1"/>
    <col min="9" max="9" width="13.7109375" customWidth="1"/>
    <col min="10" max="10" width="15" bestFit="1" customWidth="1"/>
    <col min="11" max="11" width="4.85546875" customWidth="1"/>
    <col min="12" max="12" width="5.140625" bestFit="1" customWidth="1"/>
    <col min="13" max="13" width="10.28515625" bestFit="1" customWidth="1"/>
  </cols>
  <sheetData>
    <row r="1" spans="1:17">
      <c r="I1" s="57"/>
      <c r="J1" s="57"/>
    </row>
    <row r="2" spans="1:17">
      <c r="B2" s="38" t="s">
        <v>26</v>
      </c>
      <c r="C2" s="524" t="s">
        <v>27</v>
      </c>
      <c r="D2" s="525"/>
      <c r="I2" s="37"/>
      <c r="J2" s="37"/>
    </row>
    <row r="3" spans="1:17">
      <c r="B3" s="39" t="s">
        <v>28</v>
      </c>
      <c r="C3" s="526" t="s">
        <v>29</v>
      </c>
      <c r="D3" s="527"/>
      <c r="I3" s="37"/>
      <c r="J3" s="37"/>
    </row>
    <row r="4" spans="1:17">
      <c r="B4" s="40" t="s">
        <v>30</v>
      </c>
      <c r="C4" s="528" t="s">
        <v>31</v>
      </c>
      <c r="D4" s="529"/>
      <c r="I4" s="37"/>
      <c r="J4" s="37"/>
    </row>
    <row r="5" spans="1:17">
      <c r="I5" s="37"/>
      <c r="J5" s="37"/>
    </row>
    <row r="6" spans="1:17">
      <c r="I6" s="37"/>
      <c r="J6" s="37"/>
    </row>
    <row r="7" spans="1:17" ht="15.75">
      <c r="H7" s="23"/>
      <c r="I7" s="23"/>
      <c r="J7" s="23"/>
    </row>
    <row r="8" spans="1:17" ht="15.75">
      <c r="H8" s="23"/>
      <c r="I8" s="30" t="s">
        <v>24</v>
      </c>
      <c r="J8" s="30">
        <v>2018</v>
      </c>
    </row>
    <row r="9" spans="1:17" ht="15.75">
      <c r="F9" s="57"/>
      <c r="H9" s="23"/>
      <c r="I9" s="30" t="s">
        <v>25</v>
      </c>
      <c r="J9" s="30" t="s">
        <v>426</v>
      </c>
    </row>
    <row r="10" spans="1:17" ht="15" customHeight="1">
      <c r="A10" s="31" t="s">
        <v>23</v>
      </c>
      <c r="F10" s="57"/>
    </row>
    <row r="11" spans="1:17" s="99" customFormat="1" ht="15" customHeight="1">
      <c r="A11" s="210" t="s">
        <v>20</v>
      </c>
      <c r="B11" s="79" t="s">
        <v>76</v>
      </c>
      <c r="C11" s="210" t="s">
        <v>14</v>
      </c>
      <c r="D11" s="79" t="s">
        <v>15</v>
      </c>
      <c r="E11" s="79" t="s">
        <v>16</v>
      </c>
      <c r="F11" s="228"/>
      <c r="G11"/>
      <c r="H11" s="531" t="s">
        <v>19</v>
      </c>
      <c r="I11" s="531"/>
      <c r="J11" s="531"/>
    </row>
    <row r="12" spans="1:17" s="99" customFormat="1" ht="15" customHeight="1">
      <c r="A12" s="33" t="s">
        <v>17</v>
      </c>
      <c r="B12" s="33" t="s">
        <v>10</v>
      </c>
      <c r="C12" s="33" t="s">
        <v>11</v>
      </c>
      <c r="D12" s="33" t="s">
        <v>77</v>
      </c>
      <c r="E12" s="94" t="s">
        <v>13</v>
      </c>
      <c r="F12" s="229"/>
      <c r="G12"/>
      <c r="H12" s="531" t="s">
        <v>18</v>
      </c>
      <c r="I12" s="531"/>
      <c r="J12" s="531"/>
      <c r="K12" s="5"/>
    </row>
    <row r="13" spans="1:17" s="99" customFormat="1" ht="31.5">
      <c r="A13" s="291"/>
      <c r="B13" s="292"/>
      <c r="C13" s="292"/>
      <c r="D13" s="292"/>
      <c r="E13" s="302"/>
      <c r="F13" s="294"/>
      <c r="G13" s="273"/>
      <c r="H13" s="225" t="s">
        <v>73</v>
      </c>
      <c r="I13" s="226" t="s">
        <v>74</v>
      </c>
      <c r="J13" s="227" t="s">
        <v>100</v>
      </c>
      <c r="K13" s="6"/>
    </row>
    <row r="14" spans="1:17" s="99" customFormat="1">
      <c r="A14" s="211" t="s">
        <v>427</v>
      </c>
      <c r="B14" s="212">
        <v>43131</v>
      </c>
      <c r="C14" s="213" t="s">
        <v>428</v>
      </c>
      <c r="D14" s="214" t="s">
        <v>429</v>
      </c>
      <c r="E14" s="183">
        <v>454</v>
      </c>
      <c r="F14" s="297"/>
      <c r="G14" s="273"/>
      <c r="H14" s="71"/>
      <c r="I14" s="72">
        <f>E14/2</f>
        <v>227</v>
      </c>
      <c r="J14" s="67">
        <f>E14/2</f>
        <v>227</v>
      </c>
      <c r="K14" s="6"/>
    </row>
    <row r="15" spans="1:17" s="99" customFormat="1">
      <c r="A15" s="449" t="s">
        <v>431</v>
      </c>
      <c r="B15" s="450">
        <v>43131</v>
      </c>
      <c r="C15" s="451" t="s">
        <v>428</v>
      </c>
      <c r="D15" s="52" t="s">
        <v>430</v>
      </c>
      <c r="E15" s="452">
        <v>113.77</v>
      </c>
      <c r="F15" s="297">
        <f>+E14+E15</f>
        <v>567.77</v>
      </c>
      <c r="G15" s="273"/>
      <c r="H15" s="73"/>
      <c r="I15" s="74">
        <f t="shared" ref="I15:I42" si="0">E15/2</f>
        <v>56.884999999999998</v>
      </c>
      <c r="J15" s="68">
        <f t="shared" ref="J15:J42" si="1">E15/2</f>
        <v>56.884999999999998</v>
      </c>
      <c r="K15" s="10"/>
    </row>
    <row r="16" spans="1:17" s="99" customFormat="1">
      <c r="A16" s="347" t="s">
        <v>432</v>
      </c>
      <c r="B16" s="348">
        <v>43131</v>
      </c>
      <c r="C16" s="269" t="s">
        <v>433</v>
      </c>
      <c r="D16" s="270" t="s">
        <v>191</v>
      </c>
      <c r="E16" s="284">
        <v>165</v>
      </c>
      <c r="F16" s="297">
        <f>+E16</f>
        <v>165</v>
      </c>
      <c r="G16" s="457"/>
      <c r="H16" s="98">
        <f>E16/3</f>
        <v>55</v>
      </c>
      <c r="I16" s="74">
        <f>E16/3</f>
        <v>55</v>
      </c>
      <c r="J16" s="68">
        <f>E16/3</f>
        <v>55</v>
      </c>
      <c r="K16" s="10"/>
      <c r="Q16" s="141"/>
    </row>
    <row r="17" spans="1:17" s="99" customFormat="1">
      <c r="A17" s="20" t="s">
        <v>434</v>
      </c>
      <c r="B17" s="16">
        <v>43117</v>
      </c>
      <c r="C17" s="66" t="s">
        <v>435</v>
      </c>
      <c r="D17" s="28" t="s">
        <v>67</v>
      </c>
      <c r="E17" s="184">
        <v>9.42</v>
      </c>
      <c r="F17" s="295"/>
      <c r="G17" s="273"/>
      <c r="H17" s="73"/>
      <c r="I17" s="74">
        <f t="shared" si="0"/>
        <v>4.71</v>
      </c>
      <c r="J17" s="68">
        <f t="shared" si="1"/>
        <v>4.71</v>
      </c>
      <c r="K17" s="10"/>
    </row>
    <row r="18" spans="1:17" s="99" customFormat="1">
      <c r="A18" s="20" t="s">
        <v>434</v>
      </c>
      <c r="B18" s="16">
        <v>43125</v>
      </c>
      <c r="C18" s="66" t="s">
        <v>436</v>
      </c>
      <c r="D18" s="28" t="s">
        <v>67</v>
      </c>
      <c r="E18" s="69">
        <v>29.22</v>
      </c>
      <c r="F18" s="296"/>
      <c r="G18" s="273"/>
      <c r="H18" s="73"/>
      <c r="I18" s="74">
        <f t="shared" si="0"/>
        <v>14.61</v>
      </c>
      <c r="J18" s="68">
        <f t="shared" si="1"/>
        <v>14.61</v>
      </c>
    </row>
    <row r="19" spans="1:17" s="99" customFormat="1">
      <c r="A19" s="20" t="s">
        <v>434</v>
      </c>
      <c r="B19" s="16">
        <v>43125</v>
      </c>
      <c r="C19" s="66" t="s">
        <v>437</v>
      </c>
      <c r="D19" s="28" t="s">
        <v>67</v>
      </c>
      <c r="E19" s="184">
        <v>4.71</v>
      </c>
      <c r="F19" s="297"/>
      <c r="G19" s="273"/>
      <c r="H19" s="73"/>
      <c r="I19" s="74">
        <f t="shared" si="0"/>
        <v>2.355</v>
      </c>
      <c r="J19" s="68">
        <f t="shared" si="1"/>
        <v>2.355</v>
      </c>
      <c r="K19" s="10"/>
    </row>
    <row r="20" spans="1:17" s="99" customFormat="1">
      <c r="A20" s="20" t="s">
        <v>434</v>
      </c>
      <c r="B20" s="16">
        <v>43125</v>
      </c>
      <c r="C20" s="66" t="s">
        <v>438</v>
      </c>
      <c r="D20" s="78" t="s">
        <v>67</v>
      </c>
      <c r="E20" s="69">
        <v>165.8</v>
      </c>
      <c r="F20" s="297"/>
      <c r="G20" s="273"/>
      <c r="H20" s="73"/>
      <c r="I20" s="74">
        <f t="shared" si="0"/>
        <v>82.9</v>
      </c>
      <c r="J20" s="68">
        <f t="shared" si="1"/>
        <v>82.9</v>
      </c>
    </row>
    <row r="21" spans="1:17" s="99" customFormat="1">
      <c r="A21" s="20" t="s">
        <v>434</v>
      </c>
      <c r="B21" s="16">
        <v>43125</v>
      </c>
      <c r="C21" s="66" t="s">
        <v>439</v>
      </c>
      <c r="D21" s="78" t="s">
        <v>67</v>
      </c>
      <c r="E21" s="69">
        <v>30.24</v>
      </c>
      <c r="F21" s="297"/>
      <c r="G21" s="273"/>
      <c r="H21" s="73"/>
      <c r="I21" s="74">
        <f t="shared" si="0"/>
        <v>15.12</v>
      </c>
      <c r="J21" s="68">
        <f t="shared" si="1"/>
        <v>15.12</v>
      </c>
    </row>
    <row r="22" spans="1:17" s="99" customFormat="1">
      <c r="A22" s="20" t="s">
        <v>434</v>
      </c>
      <c r="B22" s="16">
        <v>43131</v>
      </c>
      <c r="C22" s="66" t="s">
        <v>440</v>
      </c>
      <c r="D22" s="78" t="s">
        <v>67</v>
      </c>
      <c r="E22" s="69">
        <v>15.49</v>
      </c>
      <c r="F22" s="295"/>
      <c r="G22" s="273"/>
      <c r="H22" s="73"/>
      <c r="I22" s="74">
        <f t="shared" si="0"/>
        <v>7.7450000000000001</v>
      </c>
      <c r="J22" s="68">
        <f t="shared" si="1"/>
        <v>7.7450000000000001</v>
      </c>
      <c r="K22" s="6"/>
      <c r="Q22" s="141"/>
    </row>
    <row r="23" spans="1:17" s="99" customFormat="1">
      <c r="A23" s="24" t="s">
        <v>434</v>
      </c>
      <c r="B23" s="185">
        <v>43131</v>
      </c>
      <c r="C23" s="179" t="s">
        <v>441</v>
      </c>
      <c r="D23" s="263" t="s">
        <v>67</v>
      </c>
      <c r="E23" s="70">
        <v>46.47</v>
      </c>
      <c r="F23" s="297">
        <f>SUM(E17:E23)</f>
        <v>301.35000000000002</v>
      </c>
      <c r="G23" s="273"/>
      <c r="H23" s="73"/>
      <c r="I23" s="74">
        <f t="shared" si="0"/>
        <v>23.234999999999999</v>
      </c>
      <c r="J23" s="68">
        <f t="shared" si="1"/>
        <v>23.234999999999999</v>
      </c>
      <c r="K23" s="10"/>
    </row>
    <row r="24" spans="1:17" s="99" customFormat="1">
      <c r="A24" s="236"/>
      <c r="B24" s="237"/>
      <c r="C24" s="238"/>
      <c r="D24" s="239"/>
      <c r="E24" s="240"/>
      <c r="F24" s="297"/>
      <c r="G24" s="273"/>
      <c r="H24" s="73"/>
      <c r="I24" s="74">
        <f t="shared" si="0"/>
        <v>0</v>
      </c>
      <c r="J24" s="68">
        <f t="shared" si="1"/>
        <v>0</v>
      </c>
      <c r="K24" s="10"/>
    </row>
    <row r="25" spans="1:17" s="99" customFormat="1">
      <c r="A25" s="20"/>
      <c r="B25" s="16"/>
      <c r="C25" s="66"/>
      <c r="D25" s="78"/>
      <c r="E25" s="69"/>
      <c r="F25" s="298"/>
      <c r="G25" s="273"/>
      <c r="H25" s="73"/>
      <c r="I25" s="74">
        <f t="shared" si="0"/>
        <v>0</v>
      </c>
      <c r="J25" s="68">
        <f t="shared" si="1"/>
        <v>0</v>
      </c>
    </row>
    <row r="26" spans="1:17" s="99" customFormat="1">
      <c r="A26" s="20"/>
      <c r="B26" s="16"/>
      <c r="C26" s="66"/>
      <c r="D26" s="78"/>
      <c r="E26" s="69"/>
      <c r="F26" s="299"/>
      <c r="G26" s="273"/>
      <c r="H26" s="73"/>
      <c r="I26" s="74">
        <f t="shared" si="0"/>
        <v>0</v>
      </c>
      <c r="J26" s="68">
        <f t="shared" si="1"/>
        <v>0</v>
      </c>
      <c r="K26" s="10"/>
    </row>
    <row r="27" spans="1:17" s="99" customFormat="1">
      <c r="A27" s="20"/>
      <c r="B27" s="16"/>
      <c r="C27" s="66"/>
      <c r="D27" s="78"/>
      <c r="E27" s="69"/>
      <c r="F27" s="299"/>
      <c r="G27" s="273"/>
      <c r="H27" s="73"/>
      <c r="I27" s="74">
        <f t="shared" si="0"/>
        <v>0</v>
      </c>
      <c r="J27" s="68">
        <f t="shared" si="1"/>
        <v>0</v>
      </c>
      <c r="K27" s="10"/>
    </row>
    <row r="28" spans="1:17" s="99" customFormat="1">
      <c r="A28" s="20"/>
      <c r="B28" s="16"/>
      <c r="C28" s="66"/>
      <c r="D28" s="78"/>
      <c r="E28" s="69"/>
      <c r="F28" s="298"/>
      <c r="G28" s="273"/>
      <c r="H28" s="73"/>
      <c r="I28" s="74">
        <f t="shared" si="0"/>
        <v>0</v>
      </c>
      <c r="J28" s="68">
        <f t="shared" si="1"/>
        <v>0</v>
      </c>
      <c r="K28" s="10"/>
    </row>
    <row r="29" spans="1:17" s="99" customFormat="1">
      <c r="A29" s="20"/>
      <c r="B29" s="16"/>
      <c r="C29" s="66"/>
      <c r="D29" s="78"/>
      <c r="E29" s="69"/>
      <c r="F29" s="298"/>
      <c r="G29" s="273"/>
      <c r="H29" s="73"/>
      <c r="I29" s="74">
        <f t="shared" si="0"/>
        <v>0</v>
      </c>
      <c r="J29" s="68">
        <f t="shared" si="1"/>
        <v>0</v>
      </c>
    </row>
    <row r="30" spans="1:17" s="99" customFormat="1">
      <c r="A30" s="20"/>
      <c r="B30" s="16"/>
      <c r="C30" s="66"/>
      <c r="D30" s="78"/>
      <c r="E30" s="69"/>
      <c r="F30" s="300"/>
      <c r="G30" s="273"/>
      <c r="H30" s="73"/>
      <c r="I30" s="74">
        <f t="shared" si="0"/>
        <v>0</v>
      </c>
      <c r="J30" s="68">
        <f t="shared" si="1"/>
        <v>0</v>
      </c>
    </row>
    <row r="31" spans="1:17" s="99" customFormat="1">
      <c r="A31" s="20"/>
      <c r="B31" s="16"/>
      <c r="C31" s="66"/>
      <c r="D31" s="78"/>
      <c r="E31" s="69"/>
      <c r="F31" s="300"/>
      <c r="G31"/>
      <c r="H31" s="73"/>
      <c r="I31" s="74">
        <f t="shared" si="0"/>
        <v>0</v>
      </c>
      <c r="J31" s="68">
        <f t="shared" si="1"/>
        <v>0</v>
      </c>
    </row>
    <row r="32" spans="1:17" s="99" customFormat="1">
      <c r="A32" s="20"/>
      <c r="B32" s="16"/>
      <c r="C32" s="66"/>
      <c r="D32" s="78"/>
      <c r="E32" s="69"/>
      <c r="F32" s="301"/>
      <c r="G32"/>
      <c r="H32" s="73"/>
      <c r="I32" s="74">
        <f t="shared" si="0"/>
        <v>0</v>
      </c>
      <c r="J32" s="68">
        <f t="shared" si="1"/>
        <v>0</v>
      </c>
    </row>
    <row r="33" spans="1:13" s="99" customFormat="1">
      <c r="A33" s="20"/>
      <c r="B33" s="16"/>
      <c r="C33" s="66"/>
      <c r="D33" s="78"/>
      <c r="E33" s="69"/>
      <c r="F33" s="299"/>
      <c r="G33"/>
      <c r="H33" s="73"/>
      <c r="I33" s="74">
        <f t="shared" si="0"/>
        <v>0</v>
      </c>
      <c r="J33" s="68">
        <f t="shared" si="1"/>
        <v>0</v>
      </c>
    </row>
    <row r="34" spans="1:13" s="99" customFormat="1">
      <c r="A34" s="20"/>
      <c r="B34" s="16"/>
      <c r="C34" s="66"/>
      <c r="D34" s="78"/>
      <c r="E34" s="69"/>
      <c r="F34" s="276"/>
      <c r="G34"/>
      <c r="H34" s="73"/>
      <c r="I34" s="74">
        <f t="shared" si="0"/>
        <v>0</v>
      </c>
      <c r="J34" s="68">
        <f t="shared" si="1"/>
        <v>0</v>
      </c>
    </row>
    <row r="35" spans="1:13" s="99" customFormat="1">
      <c r="A35" s="20"/>
      <c r="B35" s="16"/>
      <c r="C35" s="66"/>
      <c r="D35" s="78"/>
      <c r="E35" s="69"/>
      <c r="F35" s="276"/>
      <c r="G35"/>
      <c r="H35" s="73"/>
      <c r="I35" s="74">
        <f t="shared" si="0"/>
        <v>0</v>
      </c>
      <c r="J35" s="68">
        <f t="shared" si="1"/>
        <v>0</v>
      </c>
    </row>
    <row r="36" spans="1:13" s="99" customFormat="1">
      <c r="A36" s="20"/>
      <c r="B36" s="265"/>
      <c r="C36" s="66"/>
      <c r="D36" s="78"/>
      <c r="E36" s="69"/>
      <c r="F36" s="223"/>
      <c r="G36"/>
      <c r="H36" s="73"/>
      <c r="I36" s="74">
        <f t="shared" si="0"/>
        <v>0</v>
      </c>
      <c r="J36" s="68">
        <f t="shared" si="1"/>
        <v>0</v>
      </c>
    </row>
    <row r="37" spans="1:13" s="99" customFormat="1">
      <c r="A37" s="20"/>
      <c r="B37" s="265"/>
      <c r="C37" s="66"/>
      <c r="D37" s="78"/>
      <c r="E37" s="69"/>
      <c r="F37" s="254"/>
      <c r="G37"/>
      <c r="H37" s="73"/>
      <c r="I37" s="74">
        <f t="shared" si="0"/>
        <v>0</v>
      </c>
      <c r="J37" s="68">
        <f t="shared" si="1"/>
        <v>0</v>
      </c>
    </row>
    <row r="38" spans="1:13" s="99" customFormat="1">
      <c r="A38" s="272"/>
      <c r="B38" s="265"/>
      <c r="C38" s="66"/>
      <c r="D38" s="78"/>
      <c r="E38" s="69"/>
      <c r="F38" s="254"/>
      <c r="G38"/>
      <c r="H38" s="73"/>
      <c r="I38" s="74">
        <f t="shared" si="0"/>
        <v>0</v>
      </c>
      <c r="J38" s="68">
        <f t="shared" si="1"/>
        <v>0</v>
      </c>
    </row>
    <row r="39" spans="1:13" s="99" customFormat="1">
      <c r="A39" s="272"/>
      <c r="B39" s="265"/>
      <c r="C39" s="66"/>
      <c r="D39" s="78"/>
      <c r="E39" s="69"/>
      <c r="F39" s="254"/>
      <c r="G39"/>
      <c r="H39" s="73"/>
      <c r="I39" s="74">
        <f t="shared" si="0"/>
        <v>0</v>
      </c>
      <c r="J39" s="68">
        <f t="shared" si="1"/>
        <v>0</v>
      </c>
    </row>
    <row r="40" spans="1:13" s="99" customFormat="1">
      <c r="A40" s="21"/>
      <c r="B40" s="17"/>
      <c r="C40" s="66"/>
      <c r="D40" s="78"/>
      <c r="E40" s="69"/>
      <c r="F40" s="223"/>
      <c r="G40"/>
      <c r="H40" s="73"/>
      <c r="I40" s="74">
        <f t="shared" si="0"/>
        <v>0</v>
      </c>
      <c r="J40" s="68">
        <f t="shared" si="1"/>
        <v>0</v>
      </c>
    </row>
    <row r="41" spans="1:13" s="99" customFormat="1">
      <c r="A41" s="21"/>
      <c r="B41" s="17"/>
      <c r="C41" s="66"/>
      <c r="D41" s="78"/>
      <c r="E41" s="69"/>
      <c r="F41" s="223"/>
      <c r="G41"/>
      <c r="H41" s="73"/>
      <c r="I41" s="74">
        <f t="shared" si="0"/>
        <v>0</v>
      </c>
      <c r="J41" s="68">
        <f t="shared" si="1"/>
        <v>0</v>
      </c>
    </row>
    <row r="42" spans="1:13" s="99" customFormat="1">
      <c r="A42" s="22"/>
      <c r="B42" s="18"/>
      <c r="C42" s="19"/>
      <c r="D42" s="11"/>
      <c r="E42" s="70"/>
      <c r="F42" s="223"/>
      <c r="G42"/>
      <c r="H42" s="75"/>
      <c r="I42" s="76">
        <f t="shared" si="0"/>
        <v>0</v>
      </c>
      <c r="J42" s="77">
        <f t="shared" si="1"/>
        <v>0</v>
      </c>
    </row>
    <row r="43" spans="1:13" ht="15.75">
      <c r="H43" s="95">
        <f>SUM(H14:H42)</f>
        <v>55</v>
      </c>
      <c r="I43" s="95">
        <f t="shared" ref="I43:J43" si="2">SUM(I14:I42)</f>
        <v>489.56000000000006</v>
      </c>
      <c r="J43" s="95">
        <f t="shared" si="2"/>
        <v>489.56000000000006</v>
      </c>
      <c r="M43" s="3"/>
    </row>
    <row r="44" spans="1:13" ht="34.5">
      <c r="A44" s="61"/>
      <c r="B44" s="142" t="s">
        <v>73</v>
      </c>
      <c r="C44" s="143" t="s">
        <v>74</v>
      </c>
      <c r="D44" s="144" t="s">
        <v>100</v>
      </c>
    </row>
    <row r="45" spans="1:13">
      <c r="A45" s="89" t="s">
        <v>1</v>
      </c>
      <c r="B45" s="145"/>
      <c r="C45" s="146">
        <v>613.39</v>
      </c>
      <c r="D45" s="147">
        <v>613.39</v>
      </c>
      <c r="G45" s="89" t="s">
        <v>60</v>
      </c>
      <c r="H45" s="86">
        <v>0</v>
      </c>
      <c r="I45" s="80">
        <f>C46</f>
        <v>552.05099999999993</v>
      </c>
      <c r="J45" s="81">
        <f>D46</f>
        <v>552.05099999999993</v>
      </c>
    </row>
    <row r="46" spans="1:13">
      <c r="A46" s="92" t="s">
        <v>105</v>
      </c>
      <c r="B46" s="148"/>
      <c r="C46" s="62">
        <f>C45*90/100</f>
        <v>552.05099999999993</v>
      </c>
      <c r="D46" s="63">
        <f>D45*90/100</f>
        <v>552.05099999999993</v>
      </c>
      <c r="G46" s="90" t="s">
        <v>61</v>
      </c>
      <c r="H46" s="87">
        <f>H43</f>
        <v>55</v>
      </c>
      <c r="I46" s="82">
        <f>I43</f>
        <v>489.56000000000006</v>
      </c>
      <c r="J46" s="83">
        <f>J43</f>
        <v>489.56000000000006</v>
      </c>
    </row>
    <row r="47" spans="1:13">
      <c r="A47" s="93" t="s">
        <v>59</v>
      </c>
      <c r="B47" s="149"/>
      <c r="C47" s="59">
        <f t="shared" ref="C47:D47" si="3">C45*10/100</f>
        <v>61.338999999999999</v>
      </c>
      <c r="D47" s="60">
        <f t="shared" si="3"/>
        <v>61.338999999999999</v>
      </c>
      <c r="G47" s="91" t="s">
        <v>62</v>
      </c>
      <c r="H47" s="88">
        <f>H45-H46</f>
        <v>-55</v>
      </c>
      <c r="I47" s="84">
        <f>I45-I46</f>
        <v>62.490999999999872</v>
      </c>
      <c r="J47" s="85">
        <f>J45-J46</f>
        <v>62.490999999999872</v>
      </c>
    </row>
  </sheetData>
  <mergeCells count="5">
    <mergeCell ref="C2:D2"/>
    <mergeCell ref="C3:D3"/>
    <mergeCell ref="C4:D4"/>
    <mergeCell ref="H11:J11"/>
    <mergeCell ref="H12:J12"/>
  </mergeCells>
  <pageMargins left="0.23622047244094491" right="0.15748031496062992" top="0.34" bottom="0.23622047244094491" header="0.19685039370078741" footer="0.15748031496062992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Q47"/>
  <sheetViews>
    <sheetView topLeftCell="A7" zoomScale="80" zoomScaleNormal="80" workbookViewId="0">
      <selection activeCell="B45" sqref="B45:B47"/>
    </sheetView>
  </sheetViews>
  <sheetFormatPr defaultRowHeight="15"/>
  <cols>
    <col min="1" max="1" width="29.85546875" bestFit="1" customWidth="1"/>
    <col min="2" max="2" width="20.42578125" customWidth="1"/>
    <col min="3" max="3" width="16.28515625" bestFit="1" customWidth="1"/>
    <col min="4" max="4" width="44.42578125" bestFit="1" customWidth="1"/>
    <col min="5" max="5" width="16" bestFit="1" customWidth="1"/>
    <col min="6" max="6" width="9.42578125" style="273" bestFit="1" customWidth="1"/>
    <col min="7" max="7" width="24.5703125" customWidth="1"/>
    <col min="8" max="8" width="10.85546875" customWidth="1"/>
    <col min="9" max="9" width="13.7109375" customWidth="1"/>
    <col min="10" max="10" width="16.140625" customWidth="1"/>
    <col min="11" max="11" width="4.85546875" customWidth="1"/>
    <col min="12" max="12" width="5.140625" bestFit="1" customWidth="1"/>
    <col min="13" max="13" width="10.28515625" bestFit="1" customWidth="1"/>
  </cols>
  <sheetData>
    <row r="1" spans="1:17">
      <c r="I1" s="57"/>
      <c r="J1" s="57"/>
    </row>
    <row r="2" spans="1:17" ht="30">
      <c r="B2" s="38" t="s">
        <v>26</v>
      </c>
      <c r="C2" s="524" t="s">
        <v>27</v>
      </c>
      <c r="D2" s="525"/>
      <c r="I2" s="37"/>
      <c r="J2" s="37"/>
    </row>
    <row r="3" spans="1:17">
      <c r="B3" s="39" t="s">
        <v>28</v>
      </c>
      <c r="C3" s="526" t="s">
        <v>29</v>
      </c>
      <c r="D3" s="527"/>
      <c r="I3" s="37"/>
      <c r="J3" s="37"/>
    </row>
    <row r="4" spans="1:17">
      <c r="B4" s="40" t="s">
        <v>30</v>
      </c>
      <c r="C4" s="528" t="s">
        <v>31</v>
      </c>
      <c r="D4" s="529"/>
      <c r="I4" s="37"/>
      <c r="J4" s="37"/>
    </row>
    <row r="5" spans="1:17">
      <c r="I5" s="37"/>
      <c r="J5" s="37"/>
    </row>
    <row r="6" spans="1:17">
      <c r="I6" s="37"/>
      <c r="J6" s="37"/>
    </row>
    <row r="7" spans="1:17" ht="15.75">
      <c r="H7" s="23"/>
      <c r="I7" s="23"/>
      <c r="J7" s="23"/>
    </row>
    <row r="8" spans="1:17" ht="15.75">
      <c r="H8" s="23"/>
      <c r="I8" s="30" t="s">
        <v>24</v>
      </c>
      <c r="J8" s="30">
        <v>2018</v>
      </c>
    </row>
    <row r="9" spans="1:17" ht="15.75">
      <c r="F9" s="57"/>
      <c r="H9" s="23"/>
      <c r="I9" s="30" t="s">
        <v>25</v>
      </c>
      <c r="J9" s="30" t="s">
        <v>444</v>
      </c>
    </row>
    <row r="10" spans="1:17" ht="15" customHeight="1">
      <c r="A10" s="31" t="s">
        <v>23</v>
      </c>
      <c r="F10" s="57"/>
    </row>
    <row r="11" spans="1:17" s="99" customFormat="1" ht="15" customHeight="1">
      <c r="A11" s="210" t="s">
        <v>20</v>
      </c>
      <c r="B11" s="79" t="s">
        <v>76</v>
      </c>
      <c r="C11" s="210" t="s">
        <v>14</v>
      </c>
      <c r="D11" s="79" t="s">
        <v>15</v>
      </c>
      <c r="E11" s="79" t="s">
        <v>16</v>
      </c>
      <c r="F11" s="228"/>
      <c r="G11"/>
      <c r="H11" s="531" t="s">
        <v>19</v>
      </c>
      <c r="I11" s="531"/>
      <c r="J11" s="531"/>
    </row>
    <row r="12" spans="1:17" s="99" customFormat="1" ht="15" customHeight="1">
      <c r="A12" s="33" t="s">
        <v>17</v>
      </c>
      <c r="B12" s="33" t="s">
        <v>10</v>
      </c>
      <c r="C12" s="33" t="s">
        <v>11</v>
      </c>
      <c r="D12" s="33" t="s">
        <v>77</v>
      </c>
      <c r="E12" s="94" t="s">
        <v>13</v>
      </c>
      <c r="F12" s="229"/>
      <c r="G12"/>
      <c r="H12" s="531" t="s">
        <v>18</v>
      </c>
      <c r="I12" s="531"/>
      <c r="J12" s="531"/>
      <c r="K12" s="5"/>
    </row>
    <row r="13" spans="1:17" s="99" customFormat="1" ht="31.5">
      <c r="A13" s="291"/>
      <c r="B13" s="292"/>
      <c r="C13" s="292"/>
      <c r="D13" s="292"/>
      <c r="E13" s="302"/>
      <c r="F13" s="294"/>
      <c r="G13" s="273"/>
      <c r="H13" s="225" t="s">
        <v>73</v>
      </c>
      <c r="I13" s="226" t="s">
        <v>74</v>
      </c>
      <c r="J13" s="227" t="s">
        <v>100</v>
      </c>
      <c r="K13" s="6"/>
    </row>
    <row r="14" spans="1:17" s="99" customFormat="1">
      <c r="A14" s="211" t="s">
        <v>427</v>
      </c>
      <c r="B14" s="212"/>
      <c r="C14" s="213"/>
      <c r="D14" s="214" t="s">
        <v>429</v>
      </c>
      <c r="E14" s="183">
        <v>454</v>
      </c>
      <c r="F14" s="297"/>
      <c r="G14" s="273"/>
      <c r="H14" s="71"/>
      <c r="I14" s="72">
        <f>E14/2</f>
        <v>227</v>
      </c>
      <c r="J14" s="67">
        <f>E14/2</f>
        <v>227</v>
      </c>
      <c r="K14" s="6"/>
    </row>
    <row r="15" spans="1:17" s="99" customFormat="1">
      <c r="A15" s="449" t="s">
        <v>431</v>
      </c>
      <c r="B15" s="450"/>
      <c r="C15" s="451"/>
      <c r="D15" s="52" t="s">
        <v>430</v>
      </c>
      <c r="E15" s="452">
        <v>113.77</v>
      </c>
      <c r="F15" s="297">
        <f>SUM(E14:E15)</f>
        <v>567.77</v>
      </c>
      <c r="G15" s="273"/>
      <c r="H15" s="73"/>
      <c r="I15" s="74">
        <f>E15/2</f>
        <v>56.884999999999998</v>
      </c>
      <c r="J15" s="68">
        <f>E15/2</f>
        <v>56.884999999999998</v>
      </c>
      <c r="K15" s="10"/>
    </row>
    <row r="16" spans="1:17" s="99" customFormat="1">
      <c r="A16" s="344" t="s">
        <v>432</v>
      </c>
      <c r="B16" s="15">
        <v>43157</v>
      </c>
      <c r="C16" s="65" t="s">
        <v>445</v>
      </c>
      <c r="D16" s="346" t="s">
        <v>442</v>
      </c>
      <c r="E16" s="183">
        <v>-55</v>
      </c>
      <c r="F16" s="297"/>
      <c r="G16" s="273"/>
      <c r="H16" s="73">
        <v>-55</v>
      </c>
      <c r="I16" s="74"/>
      <c r="J16" s="68"/>
      <c r="K16" s="10"/>
      <c r="Q16" s="141"/>
    </row>
    <row r="17" spans="1:17" s="99" customFormat="1">
      <c r="A17" s="24" t="s">
        <v>432</v>
      </c>
      <c r="B17" s="185">
        <v>43159</v>
      </c>
      <c r="C17" s="179" t="s">
        <v>446</v>
      </c>
      <c r="D17" s="263" t="s">
        <v>443</v>
      </c>
      <c r="E17" s="208">
        <v>110</v>
      </c>
      <c r="F17" s="297">
        <f>SUM(E16:E17)</f>
        <v>55</v>
      </c>
      <c r="G17" s="273"/>
      <c r="H17" s="73"/>
      <c r="I17" s="74">
        <f t="shared" ref="I17:I42" si="0">E17/2</f>
        <v>55</v>
      </c>
      <c r="J17" s="68">
        <f t="shared" ref="J17:J42" si="1">E17/2</f>
        <v>55</v>
      </c>
      <c r="K17" s="10"/>
    </row>
    <row r="18" spans="1:17" s="99" customFormat="1">
      <c r="A18" s="236" t="s">
        <v>434</v>
      </c>
      <c r="B18" s="237">
        <v>43138</v>
      </c>
      <c r="C18" s="238"/>
      <c r="D18" s="279" t="s">
        <v>67</v>
      </c>
      <c r="E18" s="240">
        <v>2.36</v>
      </c>
      <c r="F18" s="296"/>
      <c r="G18" s="273"/>
      <c r="H18" s="73"/>
      <c r="I18" s="74">
        <f t="shared" si="0"/>
        <v>1.18</v>
      </c>
      <c r="J18" s="68">
        <f t="shared" si="1"/>
        <v>1.18</v>
      </c>
    </row>
    <row r="19" spans="1:17" s="99" customFormat="1">
      <c r="A19" s="236" t="s">
        <v>434</v>
      </c>
      <c r="B19" s="16">
        <v>43138</v>
      </c>
      <c r="C19" s="66"/>
      <c r="D19" s="279" t="s">
        <v>67</v>
      </c>
      <c r="E19" s="184">
        <v>9.42</v>
      </c>
      <c r="F19" s="297"/>
      <c r="G19" s="273"/>
      <c r="H19" s="73"/>
      <c r="I19" s="74">
        <f t="shared" si="0"/>
        <v>4.71</v>
      </c>
      <c r="J19" s="68">
        <f t="shared" si="1"/>
        <v>4.71</v>
      </c>
      <c r="K19" s="10"/>
    </row>
    <row r="20" spans="1:17" s="99" customFormat="1">
      <c r="A20" s="236" t="s">
        <v>434</v>
      </c>
      <c r="B20" s="16">
        <v>43139</v>
      </c>
      <c r="C20" s="66"/>
      <c r="D20" s="279" t="s">
        <v>67</v>
      </c>
      <c r="E20" s="69">
        <v>10.74</v>
      </c>
      <c r="F20" s="297"/>
      <c r="G20" s="273"/>
      <c r="H20" s="73"/>
      <c r="I20" s="74">
        <f t="shared" si="0"/>
        <v>5.37</v>
      </c>
      <c r="J20" s="68">
        <f t="shared" si="1"/>
        <v>5.37</v>
      </c>
    </row>
    <row r="21" spans="1:17" s="99" customFormat="1">
      <c r="A21" s="236" t="s">
        <v>434</v>
      </c>
      <c r="B21" s="16">
        <v>43143</v>
      </c>
      <c r="C21" s="66"/>
      <c r="D21" s="279" t="s">
        <v>67</v>
      </c>
      <c r="E21" s="69">
        <v>172.74</v>
      </c>
      <c r="F21" s="297"/>
      <c r="G21" s="273"/>
      <c r="H21" s="73"/>
      <c r="I21" s="74">
        <f t="shared" si="0"/>
        <v>86.37</v>
      </c>
      <c r="J21" s="68">
        <f t="shared" si="1"/>
        <v>86.37</v>
      </c>
    </row>
    <row r="22" spans="1:17" s="99" customFormat="1">
      <c r="A22" s="236" t="s">
        <v>434</v>
      </c>
      <c r="B22" s="16">
        <v>43143</v>
      </c>
      <c r="C22" s="66"/>
      <c r="D22" s="279" t="s">
        <v>67</v>
      </c>
      <c r="E22" s="69">
        <v>21.16</v>
      </c>
      <c r="F22" s="295"/>
      <c r="G22" s="273"/>
      <c r="H22" s="73"/>
      <c r="I22" s="74">
        <f t="shared" si="0"/>
        <v>10.58</v>
      </c>
      <c r="J22" s="68">
        <f t="shared" si="1"/>
        <v>10.58</v>
      </c>
      <c r="K22" s="6"/>
      <c r="Q22" s="141"/>
    </row>
    <row r="23" spans="1:17" s="99" customFormat="1">
      <c r="A23" s="236" t="s">
        <v>434</v>
      </c>
      <c r="B23" s="16">
        <v>43145</v>
      </c>
      <c r="C23" s="66"/>
      <c r="D23" s="279" t="s">
        <v>67</v>
      </c>
      <c r="E23" s="69">
        <v>2.1</v>
      </c>
      <c r="F23" s="296"/>
      <c r="G23" s="273"/>
      <c r="H23" s="73"/>
      <c r="I23" s="74">
        <f t="shared" si="0"/>
        <v>1.05</v>
      </c>
      <c r="J23" s="68">
        <f t="shared" si="1"/>
        <v>1.05</v>
      </c>
      <c r="K23" s="10"/>
    </row>
    <row r="24" spans="1:17" s="99" customFormat="1">
      <c r="A24" s="236" t="s">
        <v>434</v>
      </c>
      <c r="B24" s="16">
        <v>43146</v>
      </c>
      <c r="C24" s="66"/>
      <c r="D24" s="279" t="s">
        <v>67</v>
      </c>
      <c r="E24" s="69">
        <v>18.97</v>
      </c>
      <c r="F24" s="297"/>
      <c r="G24" s="273"/>
      <c r="H24" s="73"/>
      <c r="I24" s="74">
        <f t="shared" si="0"/>
        <v>9.4849999999999994</v>
      </c>
      <c r="J24" s="68">
        <f t="shared" si="1"/>
        <v>9.4849999999999994</v>
      </c>
      <c r="K24" s="10"/>
    </row>
    <row r="25" spans="1:17" s="99" customFormat="1">
      <c r="A25" s="236" t="s">
        <v>434</v>
      </c>
      <c r="B25" s="16">
        <v>43147</v>
      </c>
      <c r="C25" s="66"/>
      <c r="D25" s="279" t="s">
        <v>67</v>
      </c>
      <c r="E25" s="69">
        <v>9.42</v>
      </c>
      <c r="F25" s="298"/>
      <c r="G25" s="273"/>
      <c r="H25" s="73"/>
      <c r="I25" s="74">
        <f t="shared" si="0"/>
        <v>4.71</v>
      </c>
      <c r="J25" s="68">
        <f t="shared" si="1"/>
        <v>4.71</v>
      </c>
    </row>
    <row r="26" spans="1:17" s="99" customFormat="1">
      <c r="A26" s="236" t="s">
        <v>434</v>
      </c>
      <c r="B26" s="16">
        <v>43153</v>
      </c>
      <c r="C26" s="66"/>
      <c r="D26" s="279" t="s">
        <v>67</v>
      </c>
      <c r="E26" s="69">
        <v>9.0500000000000007</v>
      </c>
      <c r="F26" s="299"/>
      <c r="G26" s="273"/>
      <c r="H26" s="73"/>
      <c r="I26" s="74">
        <f t="shared" si="0"/>
        <v>4.5250000000000004</v>
      </c>
      <c r="J26" s="68">
        <f t="shared" si="1"/>
        <v>4.5250000000000004</v>
      </c>
      <c r="K26" s="10"/>
    </row>
    <row r="27" spans="1:17" s="99" customFormat="1">
      <c r="A27" s="236" t="s">
        <v>434</v>
      </c>
      <c r="B27" s="16">
        <v>43154</v>
      </c>
      <c r="C27" s="66"/>
      <c r="D27" s="279" t="s">
        <v>67</v>
      </c>
      <c r="E27" s="69">
        <v>80.64</v>
      </c>
      <c r="F27" s="299"/>
      <c r="G27" s="273"/>
      <c r="H27" s="73"/>
      <c r="I27" s="74">
        <f t="shared" si="0"/>
        <v>40.32</v>
      </c>
      <c r="J27" s="68">
        <f t="shared" si="1"/>
        <v>40.32</v>
      </c>
      <c r="K27" s="10"/>
    </row>
    <row r="28" spans="1:17" s="99" customFormat="1">
      <c r="A28" s="236" t="s">
        <v>434</v>
      </c>
      <c r="B28" s="16">
        <v>43154</v>
      </c>
      <c r="C28" s="66"/>
      <c r="D28" s="279" t="s">
        <v>67</v>
      </c>
      <c r="E28" s="69">
        <v>18.05</v>
      </c>
      <c r="F28" s="298"/>
      <c r="G28" s="273"/>
      <c r="H28" s="73"/>
      <c r="I28" s="74">
        <f t="shared" si="0"/>
        <v>9.0250000000000004</v>
      </c>
      <c r="J28" s="68">
        <f t="shared" si="1"/>
        <v>9.0250000000000004</v>
      </c>
      <c r="K28" s="10"/>
    </row>
    <row r="29" spans="1:17" s="99" customFormat="1">
      <c r="A29" s="24" t="s">
        <v>434</v>
      </c>
      <c r="B29" s="185">
        <v>43157</v>
      </c>
      <c r="C29" s="179"/>
      <c r="D29" s="52" t="s">
        <v>67</v>
      </c>
      <c r="E29" s="70">
        <v>4.71</v>
      </c>
      <c r="F29" s="298">
        <f>SUM(E18:E29)</f>
        <v>359.36</v>
      </c>
      <c r="G29" s="273"/>
      <c r="H29" s="73"/>
      <c r="I29" s="74">
        <f t="shared" si="0"/>
        <v>2.355</v>
      </c>
      <c r="J29" s="68">
        <f t="shared" si="1"/>
        <v>2.355</v>
      </c>
    </row>
    <row r="30" spans="1:17" s="99" customFormat="1">
      <c r="A30" s="236"/>
      <c r="B30" s="237"/>
      <c r="C30" s="238"/>
      <c r="D30" s="239"/>
      <c r="E30" s="240"/>
      <c r="F30" s="300"/>
      <c r="G30" s="273"/>
      <c r="H30" s="73"/>
      <c r="I30" s="74">
        <f t="shared" si="0"/>
        <v>0</v>
      </c>
      <c r="J30" s="68">
        <f t="shared" si="1"/>
        <v>0</v>
      </c>
    </row>
    <row r="31" spans="1:17" s="99" customFormat="1">
      <c r="A31" s="20"/>
      <c r="B31" s="16"/>
      <c r="C31" s="66"/>
      <c r="D31" s="78"/>
      <c r="E31" s="69"/>
      <c r="F31" s="300"/>
      <c r="G31"/>
      <c r="H31" s="73"/>
      <c r="I31" s="74">
        <f t="shared" si="0"/>
        <v>0</v>
      </c>
      <c r="J31" s="68">
        <f t="shared" si="1"/>
        <v>0</v>
      </c>
    </row>
    <row r="32" spans="1:17" s="99" customFormat="1">
      <c r="A32" s="20"/>
      <c r="B32" s="16"/>
      <c r="C32" s="66"/>
      <c r="D32" s="78"/>
      <c r="E32" s="69"/>
      <c r="F32" s="301"/>
      <c r="G32"/>
      <c r="H32" s="73"/>
      <c r="I32" s="74">
        <f t="shared" si="0"/>
        <v>0</v>
      </c>
      <c r="J32" s="68">
        <f t="shared" si="1"/>
        <v>0</v>
      </c>
    </row>
    <row r="33" spans="1:13" s="99" customFormat="1">
      <c r="A33" s="20"/>
      <c r="B33" s="16"/>
      <c r="C33" s="66"/>
      <c r="D33" s="78"/>
      <c r="E33" s="69"/>
      <c r="F33" s="299"/>
      <c r="G33"/>
      <c r="H33" s="73"/>
      <c r="I33" s="74">
        <f t="shared" si="0"/>
        <v>0</v>
      </c>
      <c r="J33" s="68">
        <f t="shared" si="1"/>
        <v>0</v>
      </c>
    </row>
    <row r="34" spans="1:13" s="99" customFormat="1">
      <c r="A34" s="20"/>
      <c r="B34" s="16"/>
      <c r="C34" s="66"/>
      <c r="D34" s="78"/>
      <c r="E34" s="69"/>
      <c r="F34" s="276"/>
      <c r="G34"/>
      <c r="H34" s="73"/>
      <c r="I34" s="74">
        <f t="shared" si="0"/>
        <v>0</v>
      </c>
      <c r="J34" s="68">
        <f t="shared" si="1"/>
        <v>0</v>
      </c>
    </row>
    <row r="35" spans="1:13" s="99" customFormat="1">
      <c r="A35" s="20"/>
      <c r="B35" s="16"/>
      <c r="C35" s="66"/>
      <c r="D35" s="78"/>
      <c r="E35" s="69"/>
      <c r="F35" s="276"/>
      <c r="G35"/>
      <c r="H35" s="73"/>
      <c r="I35" s="74">
        <f t="shared" si="0"/>
        <v>0</v>
      </c>
      <c r="J35" s="68">
        <f t="shared" si="1"/>
        <v>0</v>
      </c>
    </row>
    <row r="36" spans="1:13" s="99" customFormat="1">
      <c r="A36" s="20"/>
      <c r="B36" s="265"/>
      <c r="C36" s="66"/>
      <c r="D36" s="78"/>
      <c r="E36" s="69"/>
      <c r="F36" s="223"/>
      <c r="G36"/>
      <c r="H36" s="73"/>
      <c r="I36" s="74">
        <f t="shared" si="0"/>
        <v>0</v>
      </c>
      <c r="J36" s="68">
        <f t="shared" si="1"/>
        <v>0</v>
      </c>
    </row>
    <row r="37" spans="1:13" s="99" customFormat="1">
      <c r="A37" s="20"/>
      <c r="B37" s="265"/>
      <c r="C37" s="66"/>
      <c r="D37" s="78"/>
      <c r="E37" s="69"/>
      <c r="F37" s="254"/>
      <c r="G37"/>
      <c r="H37" s="73"/>
      <c r="I37" s="74">
        <f t="shared" si="0"/>
        <v>0</v>
      </c>
      <c r="J37" s="68">
        <f t="shared" si="1"/>
        <v>0</v>
      </c>
    </row>
    <row r="38" spans="1:13" s="99" customFormat="1">
      <c r="A38" s="272"/>
      <c r="B38" s="265"/>
      <c r="C38" s="66"/>
      <c r="D38" s="78"/>
      <c r="E38" s="69"/>
      <c r="F38" s="254"/>
      <c r="G38"/>
      <c r="H38" s="73"/>
      <c r="I38" s="74">
        <f t="shared" si="0"/>
        <v>0</v>
      </c>
      <c r="J38" s="68">
        <f t="shared" si="1"/>
        <v>0</v>
      </c>
    </row>
    <row r="39" spans="1:13" s="99" customFormat="1">
      <c r="A39" s="272"/>
      <c r="B39" s="265"/>
      <c r="C39" s="66"/>
      <c r="D39" s="78"/>
      <c r="E39" s="69"/>
      <c r="F39" s="254"/>
      <c r="G39"/>
      <c r="H39" s="73"/>
      <c r="I39" s="74">
        <f t="shared" si="0"/>
        <v>0</v>
      </c>
      <c r="J39" s="68">
        <f t="shared" si="1"/>
        <v>0</v>
      </c>
    </row>
    <row r="40" spans="1:13" s="99" customFormat="1">
      <c r="A40" s="21"/>
      <c r="B40" s="17"/>
      <c r="C40" s="66"/>
      <c r="D40" s="78"/>
      <c r="E40" s="69"/>
      <c r="F40" s="223"/>
      <c r="G40"/>
      <c r="H40" s="73"/>
      <c r="I40" s="74">
        <f t="shared" si="0"/>
        <v>0</v>
      </c>
      <c r="J40" s="68">
        <f t="shared" si="1"/>
        <v>0</v>
      </c>
    </row>
    <row r="41" spans="1:13" s="99" customFormat="1">
      <c r="A41" s="21"/>
      <c r="B41" s="17"/>
      <c r="C41" s="66"/>
      <c r="D41" s="78"/>
      <c r="E41" s="69"/>
      <c r="F41" s="223"/>
      <c r="G41"/>
      <c r="H41" s="73"/>
      <c r="I41" s="74">
        <f t="shared" si="0"/>
        <v>0</v>
      </c>
      <c r="J41" s="68">
        <f t="shared" si="1"/>
        <v>0</v>
      </c>
    </row>
    <row r="42" spans="1:13" s="99" customFormat="1">
      <c r="A42" s="22"/>
      <c r="B42" s="18"/>
      <c r="C42" s="19"/>
      <c r="D42" s="11"/>
      <c r="E42" s="70"/>
      <c r="F42" s="223"/>
      <c r="G42"/>
      <c r="H42" s="75"/>
      <c r="I42" s="74">
        <f t="shared" si="0"/>
        <v>0</v>
      </c>
      <c r="J42" s="68">
        <f t="shared" si="1"/>
        <v>0</v>
      </c>
    </row>
    <row r="43" spans="1:13" ht="15.75">
      <c r="H43" s="95">
        <f>SUM(H14:H42)</f>
        <v>-55</v>
      </c>
      <c r="I43" s="95">
        <f t="shared" ref="I43:J43" si="2">SUM(I14:I42)</f>
        <v>518.56499999999994</v>
      </c>
      <c r="J43" s="95">
        <f t="shared" si="2"/>
        <v>518.56499999999994</v>
      </c>
      <c r="M43" s="3"/>
    </row>
    <row r="44" spans="1:13" ht="34.5">
      <c r="A44" s="61"/>
      <c r="B44" s="142" t="s">
        <v>73</v>
      </c>
      <c r="C44" s="143" t="s">
        <v>74</v>
      </c>
      <c r="D44" s="144" t="s">
        <v>100</v>
      </c>
    </row>
    <row r="45" spans="1:13">
      <c r="A45" s="89" t="s">
        <v>1</v>
      </c>
      <c r="B45" s="145"/>
      <c r="C45" s="146">
        <v>613.39</v>
      </c>
      <c r="D45" s="147">
        <v>613.39</v>
      </c>
      <c r="G45" s="89" t="s">
        <v>60</v>
      </c>
      <c r="H45" s="86">
        <f>B46</f>
        <v>0</v>
      </c>
      <c r="I45" s="80">
        <f>C46</f>
        <v>552.05099999999993</v>
      </c>
      <c r="J45" s="81">
        <f>D46</f>
        <v>552.05099999999993</v>
      </c>
    </row>
    <row r="46" spans="1:13">
      <c r="A46" s="92" t="s">
        <v>105</v>
      </c>
      <c r="B46" s="148"/>
      <c r="C46" s="62">
        <f>C45*90/100</f>
        <v>552.05099999999993</v>
      </c>
      <c r="D46" s="63">
        <f>D45*90/100</f>
        <v>552.05099999999993</v>
      </c>
      <c r="G46" s="90" t="s">
        <v>61</v>
      </c>
      <c r="H46" s="87">
        <f>H43</f>
        <v>-55</v>
      </c>
      <c r="I46" s="82">
        <f>I43</f>
        <v>518.56499999999994</v>
      </c>
      <c r="J46" s="83">
        <f>J43</f>
        <v>518.56499999999994</v>
      </c>
    </row>
    <row r="47" spans="1:13">
      <c r="A47" s="93" t="s">
        <v>59</v>
      </c>
      <c r="B47" s="149"/>
      <c r="C47" s="59">
        <f t="shared" ref="C47:D47" si="3">C45*10/100</f>
        <v>61.338999999999999</v>
      </c>
      <c r="D47" s="60">
        <f t="shared" si="3"/>
        <v>61.338999999999999</v>
      </c>
      <c r="G47" s="91" t="s">
        <v>62</v>
      </c>
      <c r="H47" s="88">
        <f>H45-H46</f>
        <v>55</v>
      </c>
      <c r="I47" s="84">
        <f>I45-I46</f>
        <v>33.48599999999999</v>
      </c>
      <c r="J47" s="85">
        <f>J45-J46</f>
        <v>33.48599999999999</v>
      </c>
    </row>
  </sheetData>
  <mergeCells count="5">
    <mergeCell ref="C2:D2"/>
    <mergeCell ref="C3:D3"/>
    <mergeCell ref="C4:D4"/>
    <mergeCell ref="H11:J11"/>
    <mergeCell ref="H12:J12"/>
  </mergeCells>
  <pageMargins left="0.23622047244094491" right="0.15748031496062992" top="0.34" bottom="0.23622047244094491" header="0.19685039370078741" footer="0.15748031496062992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Q47"/>
  <sheetViews>
    <sheetView topLeftCell="A4" zoomScale="80" zoomScaleNormal="80" workbookViewId="0">
      <selection activeCell="J8" sqref="J8"/>
    </sheetView>
  </sheetViews>
  <sheetFormatPr defaultRowHeight="15"/>
  <cols>
    <col min="1" max="1" width="29.85546875" bestFit="1" customWidth="1"/>
    <col min="2" max="2" width="21.5703125" bestFit="1" customWidth="1"/>
    <col min="3" max="3" width="16.28515625" bestFit="1" customWidth="1"/>
    <col min="4" max="4" width="33.7109375" bestFit="1" customWidth="1"/>
    <col min="5" max="5" width="16" bestFit="1" customWidth="1"/>
    <col min="6" max="6" width="9.42578125" style="273" bestFit="1" customWidth="1"/>
    <col min="7" max="7" width="26.5703125" bestFit="1" customWidth="1"/>
    <col min="8" max="8" width="10.85546875" customWidth="1"/>
    <col min="9" max="9" width="13.7109375" customWidth="1"/>
    <col min="10" max="10" width="15" bestFit="1" customWidth="1"/>
    <col min="11" max="11" width="4.85546875" customWidth="1"/>
    <col min="12" max="12" width="5.140625" bestFit="1" customWidth="1"/>
    <col min="13" max="13" width="10.28515625" bestFit="1" customWidth="1"/>
  </cols>
  <sheetData>
    <row r="1" spans="1:17">
      <c r="I1" s="57"/>
      <c r="J1" s="57"/>
    </row>
    <row r="2" spans="1:17">
      <c r="B2" s="38" t="s">
        <v>26</v>
      </c>
      <c r="C2" s="524" t="s">
        <v>27</v>
      </c>
      <c r="D2" s="525"/>
      <c r="I2" s="37"/>
      <c r="J2" s="37"/>
    </row>
    <row r="3" spans="1:17">
      <c r="B3" s="39" t="s">
        <v>28</v>
      </c>
      <c r="C3" s="526" t="s">
        <v>29</v>
      </c>
      <c r="D3" s="527"/>
      <c r="I3" s="37"/>
      <c r="J3" s="37"/>
    </row>
    <row r="4" spans="1:17">
      <c r="B4" s="40" t="s">
        <v>30</v>
      </c>
      <c r="C4" s="528" t="s">
        <v>31</v>
      </c>
      <c r="D4" s="529"/>
      <c r="I4" s="37"/>
      <c r="J4" s="37"/>
    </row>
    <row r="5" spans="1:17">
      <c r="I5" s="37"/>
      <c r="J5" s="37"/>
    </row>
    <row r="6" spans="1:17">
      <c r="I6" s="37"/>
      <c r="J6" s="37"/>
    </row>
    <row r="7" spans="1:17" ht="15.75">
      <c r="H7" s="23"/>
      <c r="I7" s="23"/>
      <c r="J7" s="23"/>
    </row>
    <row r="8" spans="1:17" ht="15.75">
      <c r="H8" s="23"/>
      <c r="I8" s="30" t="s">
        <v>24</v>
      </c>
      <c r="J8" s="30">
        <v>2018</v>
      </c>
    </row>
    <row r="9" spans="1:17" ht="15.75">
      <c r="F9" s="57"/>
      <c r="H9" s="23"/>
      <c r="I9" s="30" t="s">
        <v>25</v>
      </c>
      <c r="J9" s="30" t="s">
        <v>447</v>
      </c>
    </row>
    <row r="10" spans="1:17" ht="15" customHeight="1">
      <c r="A10" s="31" t="s">
        <v>23</v>
      </c>
      <c r="F10" s="57"/>
    </row>
    <row r="11" spans="1:17" s="99" customFormat="1" ht="15" customHeight="1">
      <c r="A11" s="210" t="s">
        <v>20</v>
      </c>
      <c r="B11" s="79" t="s">
        <v>76</v>
      </c>
      <c r="C11" s="210" t="s">
        <v>14</v>
      </c>
      <c r="D11" s="79" t="s">
        <v>15</v>
      </c>
      <c r="E11" s="79" t="s">
        <v>16</v>
      </c>
      <c r="F11" s="228"/>
      <c r="G11"/>
      <c r="H11" s="531" t="s">
        <v>19</v>
      </c>
      <c r="I11" s="531"/>
      <c r="J11" s="531"/>
    </row>
    <row r="12" spans="1:17" s="99" customFormat="1" ht="15" customHeight="1">
      <c r="A12" s="33" t="s">
        <v>17</v>
      </c>
      <c r="B12" s="33" t="s">
        <v>10</v>
      </c>
      <c r="C12" s="33" t="s">
        <v>11</v>
      </c>
      <c r="D12" s="33" t="s">
        <v>77</v>
      </c>
      <c r="E12" s="94" t="s">
        <v>13</v>
      </c>
      <c r="F12" s="229"/>
      <c r="G12"/>
      <c r="H12" s="531" t="s">
        <v>18</v>
      </c>
      <c r="I12" s="531"/>
      <c r="J12" s="531"/>
      <c r="K12" s="5"/>
    </row>
    <row r="13" spans="1:17" s="99" customFormat="1" ht="31.5">
      <c r="A13" s="291"/>
      <c r="B13" s="292"/>
      <c r="C13" s="292"/>
      <c r="D13" s="292"/>
      <c r="E13" s="302"/>
      <c r="F13" s="294"/>
      <c r="G13" s="273"/>
      <c r="H13" s="225" t="s">
        <v>73</v>
      </c>
      <c r="I13" s="226" t="s">
        <v>74</v>
      </c>
      <c r="J13" s="227" t="s">
        <v>100</v>
      </c>
      <c r="K13" s="6"/>
    </row>
    <row r="14" spans="1:17" s="99" customFormat="1">
      <c r="A14" s="211" t="s">
        <v>427</v>
      </c>
      <c r="B14" s="212">
        <v>43189</v>
      </c>
      <c r="C14" s="213" t="s">
        <v>464</v>
      </c>
      <c r="D14" s="214" t="s">
        <v>429</v>
      </c>
      <c r="E14" s="183">
        <v>454</v>
      </c>
      <c r="F14" s="297"/>
      <c r="G14" s="273"/>
      <c r="H14" s="510"/>
      <c r="I14" s="72">
        <f>E14/2</f>
        <v>227</v>
      </c>
      <c r="J14" s="67">
        <f>E14/2</f>
        <v>227</v>
      </c>
      <c r="K14" s="6"/>
    </row>
    <row r="15" spans="1:17" s="99" customFormat="1">
      <c r="A15" s="449" t="s">
        <v>431</v>
      </c>
      <c r="B15" s="509">
        <v>43189</v>
      </c>
      <c r="C15" s="451" t="s">
        <v>464</v>
      </c>
      <c r="D15" s="52" t="s">
        <v>430</v>
      </c>
      <c r="E15" s="452">
        <v>113.77</v>
      </c>
      <c r="F15" s="297">
        <f>SUM(E14:E15)</f>
        <v>567.77</v>
      </c>
      <c r="G15" s="273"/>
      <c r="H15" s="511"/>
      <c r="I15" s="74">
        <f>E15/2</f>
        <v>56.884999999999998</v>
      </c>
      <c r="J15" s="68">
        <f>E15/2</f>
        <v>56.884999999999998</v>
      </c>
      <c r="K15" s="10"/>
    </row>
    <row r="16" spans="1:17" s="99" customFormat="1">
      <c r="A16" s="347" t="s">
        <v>432</v>
      </c>
      <c r="B16" s="348">
        <v>43190</v>
      </c>
      <c r="C16" s="269" t="s">
        <v>465</v>
      </c>
      <c r="D16" s="270" t="s">
        <v>191</v>
      </c>
      <c r="E16" s="284">
        <v>110</v>
      </c>
      <c r="F16" s="297">
        <f>+E16</f>
        <v>110</v>
      </c>
      <c r="G16" s="273"/>
      <c r="H16" s="511"/>
      <c r="I16" s="74">
        <f>E16/2</f>
        <v>55</v>
      </c>
      <c r="J16" s="68">
        <f>E16/2</f>
        <v>55</v>
      </c>
      <c r="K16" s="10"/>
      <c r="Q16" s="141"/>
    </row>
    <row r="17" spans="1:17" s="99" customFormat="1">
      <c r="A17" s="236" t="s">
        <v>434</v>
      </c>
      <c r="B17" s="237">
        <v>43167</v>
      </c>
      <c r="C17" s="238" t="s">
        <v>466</v>
      </c>
      <c r="D17" s="279" t="s">
        <v>67</v>
      </c>
      <c r="E17" s="240">
        <v>12.88</v>
      </c>
      <c r="F17" s="295"/>
      <c r="G17" s="273"/>
      <c r="H17" s="511"/>
      <c r="I17" s="74">
        <f>E17/2</f>
        <v>6.44</v>
      </c>
      <c r="J17" s="68">
        <f>E17/2</f>
        <v>6.44</v>
      </c>
      <c r="K17" s="10"/>
    </row>
    <row r="18" spans="1:17" s="99" customFormat="1">
      <c r="A18" s="236" t="s">
        <v>434</v>
      </c>
      <c r="B18" s="16">
        <v>43175</v>
      </c>
      <c r="C18" s="66" t="s">
        <v>467</v>
      </c>
      <c r="D18" s="279" t="s">
        <v>67</v>
      </c>
      <c r="E18" s="184">
        <v>12.89</v>
      </c>
      <c r="F18" s="296"/>
      <c r="G18" s="273"/>
      <c r="H18" s="511"/>
      <c r="I18" s="74">
        <f>E18/2</f>
        <v>6.4450000000000003</v>
      </c>
      <c r="J18" s="68">
        <f>E18/2</f>
        <v>6.4450000000000003</v>
      </c>
    </row>
    <row r="19" spans="1:17" s="99" customFormat="1">
      <c r="A19" s="20"/>
      <c r="B19" s="16"/>
      <c r="C19" s="66"/>
      <c r="D19" s="28"/>
      <c r="E19" s="184"/>
      <c r="F19" s="297"/>
      <c r="G19" s="273"/>
      <c r="H19" s="511"/>
      <c r="I19" s="74">
        <f t="shared" ref="I19:I42" si="0">E19/3</f>
        <v>0</v>
      </c>
      <c r="J19" s="68">
        <f t="shared" ref="J19:J42" si="1">E19/3</f>
        <v>0</v>
      </c>
      <c r="K19" s="10"/>
      <c r="N19" s="136">
        <f>+I14+I15</f>
        <v>283.88499999999999</v>
      </c>
    </row>
    <row r="20" spans="1:17" s="99" customFormat="1">
      <c r="A20" s="20"/>
      <c r="B20" s="16"/>
      <c r="C20" s="66"/>
      <c r="D20" s="78"/>
      <c r="E20" s="69"/>
      <c r="F20" s="297"/>
      <c r="G20" s="273"/>
      <c r="H20" s="511"/>
      <c r="I20" s="74">
        <f t="shared" si="0"/>
        <v>0</v>
      </c>
      <c r="J20" s="68">
        <f t="shared" si="1"/>
        <v>0</v>
      </c>
    </row>
    <row r="21" spans="1:17" s="99" customFormat="1">
      <c r="A21" s="20"/>
      <c r="B21" s="16"/>
      <c r="C21" s="66"/>
      <c r="D21" s="78"/>
      <c r="E21" s="69"/>
      <c r="F21" s="297"/>
      <c r="G21" s="273"/>
      <c r="H21" s="511"/>
      <c r="I21" s="74">
        <f t="shared" si="0"/>
        <v>0</v>
      </c>
      <c r="J21" s="68">
        <f t="shared" si="1"/>
        <v>0</v>
      </c>
    </row>
    <row r="22" spans="1:17" s="99" customFormat="1">
      <c r="A22" s="20"/>
      <c r="B22" s="16"/>
      <c r="C22" s="66"/>
      <c r="D22" s="78"/>
      <c r="E22" s="69"/>
      <c r="F22" s="295"/>
      <c r="G22" s="273"/>
      <c r="H22" s="511"/>
      <c r="I22" s="74">
        <f t="shared" si="0"/>
        <v>0</v>
      </c>
      <c r="J22" s="68">
        <f t="shared" si="1"/>
        <v>0</v>
      </c>
      <c r="K22" s="6"/>
      <c r="Q22" s="141"/>
    </row>
    <row r="23" spans="1:17" s="99" customFormat="1">
      <c r="A23" s="20"/>
      <c r="B23" s="16"/>
      <c r="C23" s="66"/>
      <c r="D23" s="78"/>
      <c r="E23" s="69"/>
      <c r="F23" s="296"/>
      <c r="G23" s="273"/>
      <c r="H23" s="511"/>
      <c r="I23" s="74">
        <f t="shared" si="0"/>
        <v>0</v>
      </c>
      <c r="J23" s="68">
        <f t="shared" si="1"/>
        <v>0</v>
      </c>
      <c r="K23" s="10"/>
    </row>
    <row r="24" spans="1:17" s="99" customFormat="1">
      <c r="A24" s="20"/>
      <c r="B24" s="16"/>
      <c r="C24" s="66"/>
      <c r="D24" s="78"/>
      <c r="E24" s="69"/>
      <c r="F24" s="297"/>
      <c r="G24" s="273"/>
      <c r="H24" s="511"/>
      <c r="I24" s="74">
        <f t="shared" si="0"/>
        <v>0</v>
      </c>
      <c r="J24" s="68">
        <f t="shared" si="1"/>
        <v>0</v>
      </c>
      <c r="K24" s="10"/>
    </row>
    <row r="25" spans="1:17" s="99" customFormat="1">
      <c r="A25" s="20"/>
      <c r="B25" s="16"/>
      <c r="C25" s="66"/>
      <c r="D25" s="78"/>
      <c r="E25" s="69"/>
      <c r="F25" s="298"/>
      <c r="G25" s="273"/>
      <c r="H25" s="511"/>
      <c r="I25" s="74">
        <f t="shared" si="0"/>
        <v>0</v>
      </c>
      <c r="J25" s="68">
        <f t="shared" si="1"/>
        <v>0</v>
      </c>
    </row>
    <row r="26" spans="1:17" s="99" customFormat="1">
      <c r="A26" s="20"/>
      <c r="B26" s="16"/>
      <c r="C26" s="66"/>
      <c r="D26" s="78"/>
      <c r="E26" s="69"/>
      <c r="F26" s="299"/>
      <c r="G26" s="273"/>
      <c r="H26" s="511"/>
      <c r="I26" s="74">
        <f t="shared" si="0"/>
        <v>0</v>
      </c>
      <c r="J26" s="68">
        <f t="shared" si="1"/>
        <v>0</v>
      </c>
      <c r="K26" s="10"/>
      <c r="N26" s="136"/>
    </row>
    <row r="27" spans="1:17" s="99" customFormat="1">
      <c r="A27" s="20"/>
      <c r="B27" s="16"/>
      <c r="C27" s="66"/>
      <c r="D27" s="78"/>
      <c r="E27" s="69"/>
      <c r="F27" s="299"/>
      <c r="G27" s="273"/>
      <c r="H27" s="511"/>
      <c r="I27" s="74">
        <f t="shared" si="0"/>
        <v>0</v>
      </c>
      <c r="J27" s="68">
        <f t="shared" si="1"/>
        <v>0</v>
      </c>
      <c r="K27" s="10"/>
    </row>
    <row r="28" spans="1:17" s="99" customFormat="1">
      <c r="A28" s="20"/>
      <c r="B28" s="16"/>
      <c r="C28" s="66"/>
      <c r="D28" s="78"/>
      <c r="E28" s="69"/>
      <c r="F28" s="298"/>
      <c r="G28" s="273"/>
      <c r="H28" s="511"/>
      <c r="I28" s="74">
        <f t="shared" si="0"/>
        <v>0</v>
      </c>
      <c r="J28" s="68">
        <f t="shared" si="1"/>
        <v>0</v>
      </c>
      <c r="K28" s="10"/>
    </row>
    <row r="29" spans="1:17" s="99" customFormat="1">
      <c r="A29" s="20"/>
      <c r="B29" s="16"/>
      <c r="C29" s="66"/>
      <c r="D29" s="78"/>
      <c r="E29" s="69"/>
      <c r="F29" s="298"/>
      <c r="G29" s="273"/>
      <c r="H29" s="511"/>
      <c r="I29" s="74">
        <f t="shared" si="0"/>
        <v>0</v>
      </c>
      <c r="J29" s="68">
        <f t="shared" si="1"/>
        <v>0</v>
      </c>
    </row>
    <row r="30" spans="1:17" s="99" customFormat="1">
      <c r="A30" s="20"/>
      <c r="B30" s="16"/>
      <c r="C30" s="66"/>
      <c r="D30" s="78"/>
      <c r="E30" s="69"/>
      <c r="F30" s="300"/>
      <c r="G30" s="273"/>
      <c r="H30" s="511"/>
      <c r="I30" s="74">
        <f t="shared" si="0"/>
        <v>0</v>
      </c>
      <c r="J30" s="68">
        <f t="shared" si="1"/>
        <v>0</v>
      </c>
    </row>
    <row r="31" spans="1:17" s="99" customFormat="1">
      <c r="A31" s="20"/>
      <c r="B31" s="16"/>
      <c r="C31" s="66"/>
      <c r="D31" s="78"/>
      <c r="E31" s="69"/>
      <c r="F31" s="300"/>
      <c r="G31"/>
      <c r="H31" s="511"/>
      <c r="I31" s="74">
        <f t="shared" si="0"/>
        <v>0</v>
      </c>
      <c r="J31" s="68">
        <f t="shared" si="1"/>
        <v>0</v>
      </c>
    </row>
    <row r="32" spans="1:17" s="99" customFormat="1">
      <c r="A32" s="20"/>
      <c r="B32" s="16"/>
      <c r="C32" s="66"/>
      <c r="D32" s="78"/>
      <c r="E32" s="69"/>
      <c r="F32" s="301"/>
      <c r="G32"/>
      <c r="H32" s="511"/>
      <c r="I32" s="74">
        <f t="shared" si="0"/>
        <v>0</v>
      </c>
      <c r="J32" s="68">
        <f t="shared" si="1"/>
        <v>0</v>
      </c>
    </row>
    <row r="33" spans="1:13" s="99" customFormat="1">
      <c r="A33" s="20"/>
      <c r="B33" s="16"/>
      <c r="C33" s="66"/>
      <c r="D33" s="78"/>
      <c r="E33" s="69"/>
      <c r="F33" s="299"/>
      <c r="G33"/>
      <c r="H33" s="511"/>
      <c r="I33" s="74">
        <f t="shared" si="0"/>
        <v>0</v>
      </c>
      <c r="J33" s="68">
        <f t="shared" si="1"/>
        <v>0</v>
      </c>
    </row>
    <row r="34" spans="1:13" s="99" customFormat="1">
      <c r="A34" s="20"/>
      <c r="B34" s="16"/>
      <c r="C34" s="66"/>
      <c r="D34" s="78"/>
      <c r="E34" s="69"/>
      <c r="F34" s="276"/>
      <c r="G34"/>
      <c r="H34" s="511"/>
      <c r="I34" s="74">
        <f t="shared" si="0"/>
        <v>0</v>
      </c>
      <c r="J34" s="68">
        <f t="shared" si="1"/>
        <v>0</v>
      </c>
    </row>
    <row r="35" spans="1:13" s="99" customFormat="1">
      <c r="A35" s="20"/>
      <c r="B35" s="16"/>
      <c r="C35" s="66"/>
      <c r="D35" s="78"/>
      <c r="E35" s="69"/>
      <c r="F35" s="276"/>
      <c r="G35"/>
      <c r="H35" s="511"/>
      <c r="I35" s="74">
        <f t="shared" si="0"/>
        <v>0</v>
      </c>
      <c r="J35" s="68">
        <f t="shared" si="1"/>
        <v>0</v>
      </c>
    </row>
    <row r="36" spans="1:13" s="99" customFormat="1">
      <c r="A36" s="20"/>
      <c r="B36" s="265"/>
      <c r="C36" s="66"/>
      <c r="D36" s="78"/>
      <c r="E36" s="69"/>
      <c r="F36" s="223"/>
      <c r="G36"/>
      <c r="H36" s="511"/>
      <c r="I36" s="74">
        <f t="shared" si="0"/>
        <v>0</v>
      </c>
      <c r="J36" s="68">
        <f t="shared" si="1"/>
        <v>0</v>
      </c>
    </row>
    <row r="37" spans="1:13" s="99" customFormat="1">
      <c r="A37" s="20"/>
      <c r="B37" s="265"/>
      <c r="C37" s="66"/>
      <c r="D37" s="78"/>
      <c r="E37" s="69"/>
      <c r="F37" s="254"/>
      <c r="G37"/>
      <c r="H37" s="511"/>
      <c r="I37" s="74">
        <f t="shared" si="0"/>
        <v>0</v>
      </c>
      <c r="J37" s="68">
        <f t="shared" si="1"/>
        <v>0</v>
      </c>
    </row>
    <row r="38" spans="1:13" s="99" customFormat="1">
      <c r="A38" s="272"/>
      <c r="B38" s="265"/>
      <c r="C38" s="66"/>
      <c r="D38" s="78"/>
      <c r="E38" s="69"/>
      <c r="F38" s="254"/>
      <c r="G38"/>
      <c r="H38" s="511"/>
      <c r="I38" s="74">
        <f t="shared" si="0"/>
        <v>0</v>
      </c>
      <c r="J38" s="68">
        <f t="shared" si="1"/>
        <v>0</v>
      </c>
    </row>
    <row r="39" spans="1:13" s="99" customFormat="1">
      <c r="A39" s="272"/>
      <c r="B39" s="265"/>
      <c r="C39" s="66"/>
      <c r="D39" s="78"/>
      <c r="E39" s="69"/>
      <c r="F39" s="254"/>
      <c r="G39"/>
      <c r="H39" s="511"/>
      <c r="I39" s="74">
        <f t="shared" si="0"/>
        <v>0</v>
      </c>
      <c r="J39" s="68">
        <f t="shared" si="1"/>
        <v>0</v>
      </c>
    </row>
    <row r="40" spans="1:13" s="99" customFormat="1">
      <c r="A40" s="21"/>
      <c r="B40" s="17"/>
      <c r="C40" s="66"/>
      <c r="D40" s="78"/>
      <c r="E40" s="69"/>
      <c r="F40" s="223"/>
      <c r="G40"/>
      <c r="H40" s="511"/>
      <c r="I40" s="74">
        <f t="shared" si="0"/>
        <v>0</v>
      </c>
      <c r="J40" s="68">
        <f t="shared" si="1"/>
        <v>0</v>
      </c>
    </row>
    <row r="41" spans="1:13" s="99" customFormat="1">
      <c r="A41" s="21"/>
      <c r="B41" s="17"/>
      <c r="C41" s="66"/>
      <c r="D41" s="78"/>
      <c r="E41" s="69"/>
      <c r="F41" s="223"/>
      <c r="G41"/>
      <c r="H41" s="511"/>
      <c r="I41" s="74">
        <f t="shared" si="0"/>
        <v>0</v>
      </c>
      <c r="J41" s="68">
        <f t="shared" si="1"/>
        <v>0</v>
      </c>
    </row>
    <row r="42" spans="1:13" s="99" customFormat="1">
      <c r="A42" s="22"/>
      <c r="B42" s="18"/>
      <c r="C42" s="19"/>
      <c r="D42" s="11"/>
      <c r="E42" s="70"/>
      <c r="F42" s="223"/>
      <c r="G42"/>
      <c r="H42" s="512"/>
      <c r="I42" s="76">
        <f t="shared" si="0"/>
        <v>0</v>
      </c>
      <c r="J42" s="77">
        <f t="shared" si="1"/>
        <v>0</v>
      </c>
    </row>
    <row r="43" spans="1:13" ht="15.75">
      <c r="H43" s="95">
        <f>SUM(H14:H42)</f>
        <v>0</v>
      </c>
      <c r="I43" s="95">
        <f t="shared" ref="I43:J43" si="2">SUM(I14:I42)</f>
        <v>351.77</v>
      </c>
      <c r="J43" s="95">
        <f t="shared" si="2"/>
        <v>351.77</v>
      </c>
      <c r="M43" s="3"/>
    </row>
    <row r="44" spans="1:13" ht="34.5">
      <c r="A44" s="61"/>
      <c r="B44" s="142" t="s">
        <v>73</v>
      </c>
      <c r="C44" s="143" t="s">
        <v>74</v>
      </c>
      <c r="D44" s="144" t="s">
        <v>100</v>
      </c>
    </row>
    <row r="45" spans="1:13">
      <c r="A45" s="89" t="s">
        <v>1</v>
      </c>
      <c r="B45" s="145"/>
      <c r="C45" s="146">
        <v>613.39</v>
      </c>
      <c r="D45" s="147">
        <v>613.39</v>
      </c>
      <c r="G45" s="89" t="s">
        <v>60</v>
      </c>
      <c r="H45" s="86">
        <f>B46</f>
        <v>0</v>
      </c>
      <c r="I45" s="80">
        <f>C46</f>
        <v>552.05099999999993</v>
      </c>
      <c r="J45" s="81">
        <f>D46</f>
        <v>552.05099999999993</v>
      </c>
    </row>
    <row r="46" spans="1:13">
      <c r="A46" s="92" t="s">
        <v>105</v>
      </c>
      <c r="B46" s="148"/>
      <c r="C46" s="62">
        <f>C45*90/100</f>
        <v>552.05099999999993</v>
      </c>
      <c r="D46" s="63">
        <f>D45*90/100</f>
        <v>552.05099999999993</v>
      </c>
      <c r="G46" s="90" t="s">
        <v>61</v>
      </c>
      <c r="H46" s="87">
        <f>H43</f>
        <v>0</v>
      </c>
      <c r="I46" s="82">
        <f>I43</f>
        <v>351.77</v>
      </c>
      <c r="J46" s="83">
        <f>J43</f>
        <v>351.77</v>
      </c>
    </row>
    <row r="47" spans="1:13">
      <c r="A47" s="93" t="s">
        <v>59</v>
      </c>
      <c r="B47" s="149"/>
      <c r="C47" s="59">
        <f t="shared" ref="C47:D47" si="3">C45*10/100</f>
        <v>61.338999999999999</v>
      </c>
      <c r="D47" s="60">
        <f t="shared" si="3"/>
        <v>61.338999999999999</v>
      </c>
      <c r="G47" s="91" t="s">
        <v>62</v>
      </c>
      <c r="H47" s="88">
        <f>H45-H46</f>
        <v>0</v>
      </c>
      <c r="I47" s="84">
        <f>I45-I46</f>
        <v>200.28099999999995</v>
      </c>
      <c r="J47" s="85">
        <f>J45-J46</f>
        <v>200.28099999999995</v>
      </c>
    </row>
  </sheetData>
  <mergeCells count="5">
    <mergeCell ref="C2:D2"/>
    <mergeCell ref="C3:D3"/>
    <mergeCell ref="C4:D4"/>
    <mergeCell ref="H11:J11"/>
    <mergeCell ref="H12:J12"/>
  </mergeCells>
  <pageMargins left="0.23622047244094491" right="0.15748031496062992" top="0.34" bottom="0.23622047244094491" header="0.19685039370078741" footer="0.15748031496062992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Q47"/>
  <sheetViews>
    <sheetView topLeftCell="A4" zoomScale="80" zoomScaleNormal="80" workbookViewId="0">
      <selection activeCell="J9" sqref="J9"/>
    </sheetView>
  </sheetViews>
  <sheetFormatPr defaultRowHeight="15"/>
  <cols>
    <col min="1" max="1" width="29.85546875" bestFit="1" customWidth="1"/>
    <col min="2" max="2" width="21.5703125" bestFit="1" customWidth="1"/>
    <col min="3" max="3" width="16.28515625" bestFit="1" customWidth="1"/>
    <col min="4" max="4" width="39.28515625" bestFit="1" customWidth="1"/>
    <col min="5" max="5" width="16" bestFit="1" customWidth="1"/>
    <col min="6" max="6" width="9.42578125" style="273" bestFit="1" customWidth="1"/>
    <col min="7" max="7" width="26.5703125" bestFit="1" customWidth="1"/>
    <col min="8" max="8" width="10.85546875" customWidth="1"/>
    <col min="9" max="9" width="13.7109375" customWidth="1"/>
    <col min="10" max="10" width="15" bestFit="1" customWidth="1"/>
    <col min="11" max="11" width="4.85546875" customWidth="1"/>
    <col min="12" max="12" width="5.140625" bestFit="1" customWidth="1"/>
    <col min="13" max="13" width="10.28515625" bestFit="1" customWidth="1"/>
  </cols>
  <sheetData>
    <row r="1" spans="1:17">
      <c r="I1" s="57"/>
      <c r="J1" s="57"/>
    </row>
    <row r="2" spans="1:17">
      <c r="B2" s="38" t="s">
        <v>26</v>
      </c>
      <c r="C2" s="524" t="s">
        <v>27</v>
      </c>
      <c r="D2" s="525"/>
      <c r="I2" s="37"/>
      <c r="J2" s="37"/>
    </row>
    <row r="3" spans="1:17">
      <c r="B3" s="39" t="s">
        <v>28</v>
      </c>
      <c r="C3" s="526" t="s">
        <v>29</v>
      </c>
      <c r="D3" s="527"/>
      <c r="I3" s="37"/>
      <c r="J3" s="37"/>
    </row>
    <row r="4" spans="1:17">
      <c r="B4" s="40" t="s">
        <v>30</v>
      </c>
      <c r="C4" s="528" t="s">
        <v>31</v>
      </c>
      <c r="D4" s="529"/>
      <c r="I4" s="37"/>
      <c r="J4" s="37"/>
    </row>
    <row r="5" spans="1:17">
      <c r="I5" s="37"/>
      <c r="J5" s="37"/>
    </row>
    <row r="6" spans="1:17">
      <c r="I6" s="37"/>
      <c r="J6" s="37"/>
    </row>
    <row r="7" spans="1:17" ht="15.75">
      <c r="H7" s="23"/>
      <c r="I7" s="23"/>
      <c r="J7" s="23"/>
    </row>
    <row r="8" spans="1:17" ht="15.75">
      <c r="H8" s="23"/>
      <c r="I8" s="30" t="s">
        <v>24</v>
      </c>
      <c r="J8" s="30">
        <v>2018</v>
      </c>
    </row>
    <row r="9" spans="1:17" ht="15.75">
      <c r="F9" s="57"/>
      <c r="H9" s="23"/>
      <c r="I9" s="30" t="s">
        <v>25</v>
      </c>
      <c r="J9" s="30" t="s">
        <v>472</v>
      </c>
    </row>
    <row r="10" spans="1:17" ht="15" customHeight="1">
      <c r="A10" s="31" t="s">
        <v>23</v>
      </c>
      <c r="F10" s="57"/>
    </row>
    <row r="11" spans="1:17" s="99" customFormat="1" ht="15" customHeight="1">
      <c r="A11" s="210" t="s">
        <v>20</v>
      </c>
      <c r="B11" s="79" t="s">
        <v>76</v>
      </c>
      <c r="C11" s="210" t="s">
        <v>14</v>
      </c>
      <c r="D11" s="79" t="s">
        <v>15</v>
      </c>
      <c r="E11" s="79" t="s">
        <v>16</v>
      </c>
      <c r="F11" s="228"/>
      <c r="G11"/>
      <c r="H11" s="531" t="s">
        <v>19</v>
      </c>
      <c r="I11" s="531"/>
      <c r="J11" s="531"/>
    </row>
    <row r="12" spans="1:17" s="99" customFormat="1" ht="15" customHeight="1">
      <c r="A12" s="33" t="s">
        <v>17</v>
      </c>
      <c r="B12" s="33" t="s">
        <v>10</v>
      </c>
      <c r="C12" s="33" t="s">
        <v>11</v>
      </c>
      <c r="D12" s="33" t="s">
        <v>77</v>
      </c>
      <c r="E12" s="94" t="s">
        <v>13</v>
      </c>
      <c r="F12" s="229"/>
      <c r="G12"/>
      <c r="H12" s="531" t="s">
        <v>18</v>
      </c>
      <c r="I12" s="531"/>
      <c r="J12" s="531"/>
      <c r="K12" s="5"/>
    </row>
    <row r="13" spans="1:17" s="99" customFormat="1" ht="31.5">
      <c r="A13" s="291"/>
      <c r="B13" s="292"/>
      <c r="C13" s="292"/>
      <c r="D13" s="292"/>
      <c r="E13" s="302"/>
      <c r="F13" s="294"/>
      <c r="G13" s="273"/>
      <c r="H13" s="225" t="s">
        <v>73</v>
      </c>
      <c r="I13" s="226" t="s">
        <v>74</v>
      </c>
      <c r="J13" s="227" t="s">
        <v>100</v>
      </c>
      <c r="K13" s="6"/>
    </row>
    <row r="14" spans="1:17" s="99" customFormat="1">
      <c r="A14" s="211" t="s">
        <v>427</v>
      </c>
      <c r="B14" s="513">
        <v>43220</v>
      </c>
      <c r="C14" s="213" t="s">
        <v>469</v>
      </c>
      <c r="D14" s="214" t="s">
        <v>429</v>
      </c>
      <c r="E14" s="183">
        <v>454</v>
      </c>
      <c r="F14" s="297"/>
      <c r="G14" s="273"/>
      <c r="H14" s="510"/>
      <c r="I14" s="72">
        <f>E14/2</f>
        <v>227</v>
      </c>
      <c r="J14" s="67">
        <f>E14/2</f>
        <v>227</v>
      </c>
      <c r="K14" s="6"/>
    </row>
    <row r="15" spans="1:17" s="99" customFormat="1">
      <c r="A15" s="449" t="s">
        <v>431</v>
      </c>
      <c r="B15" s="509">
        <v>43220</v>
      </c>
      <c r="C15" s="451" t="s">
        <v>469</v>
      </c>
      <c r="D15" s="52" t="s">
        <v>430</v>
      </c>
      <c r="E15" s="452">
        <v>113.77</v>
      </c>
      <c r="F15" s="297">
        <f>SUM(E14:E15)</f>
        <v>567.77</v>
      </c>
      <c r="G15" s="273"/>
      <c r="H15" s="511"/>
      <c r="I15" s="74">
        <f>E15/2</f>
        <v>56.884999999999998</v>
      </c>
      <c r="J15" s="68">
        <f>E15/2</f>
        <v>56.884999999999998</v>
      </c>
      <c r="K15" s="10"/>
    </row>
    <row r="16" spans="1:17" s="99" customFormat="1">
      <c r="A16" s="20" t="s">
        <v>468</v>
      </c>
      <c r="B16" s="16">
        <v>43208</v>
      </c>
      <c r="C16" s="66" t="s">
        <v>154</v>
      </c>
      <c r="D16" s="78" t="s">
        <v>470</v>
      </c>
      <c r="E16" s="69">
        <v>41.52</v>
      </c>
      <c r="F16" s="297"/>
      <c r="G16" s="273"/>
      <c r="H16" s="511"/>
      <c r="I16" s="74">
        <f>E16/2</f>
        <v>20.76</v>
      </c>
      <c r="J16" s="68">
        <f>E16/2</f>
        <v>20.76</v>
      </c>
      <c r="K16" s="10"/>
      <c r="Q16" s="141"/>
    </row>
    <row r="17" spans="1:17" s="99" customFormat="1">
      <c r="A17" s="24" t="s">
        <v>468</v>
      </c>
      <c r="B17" s="185">
        <v>43215</v>
      </c>
      <c r="C17" s="179" t="s">
        <v>272</v>
      </c>
      <c r="D17" s="52" t="s">
        <v>471</v>
      </c>
      <c r="E17" s="208">
        <v>40</v>
      </c>
      <c r="F17" s="295"/>
      <c r="G17" s="273"/>
      <c r="H17" s="511"/>
      <c r="I17" s="74">
        <f>E17/2</f>
        <v>20</v>
      </c>
      <c r="J17" s="68">
        <f>E17/2</f>
        <v>20</v>
      </c>
      <c r="K17" s="10"/>
    </row>
    <row r="18" spans="1:17" s="99" customFormat="1">
      <c r="A18" s="236"/>
      <c r="B18" s="237"/>
      <c r="C18" s="238"/>
      <c r="D18" s="279"/>
      <c r="E18" s="240"/>
      <c r="F18" s="296"/>
      <c r="G18" s="273"/>
      <c r="H18" s="511"/>
      <c r="I18" s="74">
        <f t="shared" ref="I18:I42" si="0">E18/3</f>
        <v>0</v>
      </c>
      <c r="J18" s="68">
        <f t="shared" ref="J18:J42" si="1">E18/3</f>
        <v>0</v>
      </c>
    </row>
    <row r="19" spans="1:17" s="99" customFormat="1">
      <c r="A19" s="20"/>
      <c r="B19" s="16"/>
      <c r="C19" s="66"/>
      <c r="D19" s="28"/>
      <c r="E19" s="184"/>
      <c r="F19" s="297"/>
      <c r="G19" s="273"/>
      <c r="H19" s="511"/>
      <c r="I19" s="74">
        <f t="shared" si="0"/>
        <v>0</v>
      </c>
      <c r="J19" s="68">
        <f t="shared" si="1"/>
        <v>0</v>
      </c>
      <c r="K19" s="10"/>
    </row>
    <row r="20" spans="1:17" s="99" customFormat="1">
      <c r="A20" s="20"/>
      <c r="B20" s="16"/>
      <c r="C20" s="66"/>
      <c r="D20" s="78"/>
      <c r="E20" s="69"/>
      <c r="F20" s="297"/>
      <c r="G20" s="273"/>
      <c r="H20" s="511"/>
      <c r="I20" s="74">
        <f t="shared" si="0"/>
        <v>0</v>
      </c>
      <c r="J20" s="68">
        <f t="shared" si="1"/>
        <v>0</v>
      </c>
    </row>
    <row r="21" spans="1:17" s="99" customFormat="1">
      <c r="A21" s="20"/>
      <c r="B21" s="16"/>
      <c r="C21" s="66"/>
      <c r="D21" s="78"/>
      <c r="E21" s="69"/>
      <c r="F21" s="297"/>
      <c r="G21" s="273"/>
      <c r="H21" s="511"/>
      <c r="I21" s="74">
        <f t="shared" si="0"/>
        <v>0</v>
      </c>
      <c r="J21" s="68">
        <f t="shared" si="1"/>
        <v>0</v>
      </c>
    </row>
    <row r="22" spans="1:17" s="99" customFormat="1">
      <c r="A22" s="20"/>
      <c r="B22" s="16"/>
      <c r="C22" s="66"/>
      <c r="D22" s="78"/>
      <c r="E22" s="69"/>
      <c r="F22" s="295"/>
      <c r="G22" s="273"/>
      <c r="H22" s="511"/>
      <c r="I22" s="74">
        <f t="shared" si="0"/>
        <v>0</v>
      </c>
      <c r="J22" s="68">
        <f t="shared" si="1"/>
        <v>0</v>
      </c>
      <c r="K22" s="6"/>
      <c r="Q22" s="141"/>
    </row>
    <row r="23" spans="1:17" s="99" customFormat="1">
      <c r="A23" s="20"/>
      <c r="B23" s="16"/>
      <c r="C23" s="66"/>
      <c r="D23" s="78"/>
      <c r="E23" s="69"/>
      <c r="F23" s="296"/>
      <c r="G23" s="273"/>
      <c r="H23" s="511"/>
      <c r="I23" s="74">
        <f t="shared" si="0"/>
        <v>0</v>
      </c>
      <c r="J23" s="68">
        <f t="shared" si="1"/>
        <v>0</v>
      </c>
      <c r="K23" s="10"/>
    </row>
    <row r="24" spans="1:17" s="99" customFormat="1">
      <c r="A24" s="20"/>
      <c r="B24" s="16"/>
      <c r="C24" s="66"/>
      <c r="D24" s="78"/>
      <c r="E24" s="69"/>
      <c r="F24" s="297"/>
      <c r="G24" s="273"/>
      <c r="H24" s="511"/>
      <c r="I24" s="74">
        <f t="shared" si="0"/>
        <v>0</v>
      </c>
      <c r="J24" s="68">
        <f t="shared" si="1"/>
        <v>0</v>
      </c>
      <c r="K24" s="10"/>
    </row>
    <row r="25" spans="1:17" s="99" customFormat="1">
      <c r="A25" s="20"/>
      <c r="B25" s="16"/>
      <c r="C25" s="66"/>
      <c r="D25" s="78"/>
      <c r="E25" s="69"/>
      <c r="F25" s="298"/>
      <c r="G25" s="273"/>
      <c r="H25" s="511"/>
      <c r="I25" s="74">
        <f t="shared" si="0"/>
        <v>0</v>
      </c>
      <c r="J25" s="68">
        <f t="shared" si="1"/>
        <v>0</v>
      </c>
    </row>
    <row r="26" spans="1:17" s="99" customFormat="1">
      <c r="A26" s="20"/>
      <c r="B26" s="16"/>
      <c r="C26" s="66"/>
      <c r="D26" s="78"/>
      <c r="E26" s="69"/>
      <c r="F26" s="299"/>
      <c r="G26" s="273"/>
      <c r="H26" s="511"/>
      <c r="I26" s="74">
        <f t="shared" si="0"/>
        <v>0</v>
      </c>
      <c r="J26" s="68">
        <f t="shared" si="1"/>
        <v>0</v>
      </c>
      <c r="K26" s="10"/>
    </row>
    <row r="27" spans="1:17" s="99" customFormat="1">
      <c r="A27" s="20"/>
      <c r="B27" s="16"/>
      <c r="C27" s="66"/>
      <c r="D27" s="78"/>
      <c r="E27" s="69"/>
      <c r="F27" s="299"/>
      <c r="G27" s="273"/>
      <c r="H27" s="511"/>
      <c r="I27" s="74">
        <f t="shared" si="0"/>
        <v>0</v>
      </c>
      <c r="J27" s="68">
        <f t="shared" si="1"/>
        <v>0</v>
      </c>
      <c r="K27" s="10"/>
    </row>
    <row r="28" spans="1:17" s="99" customFormat="1">
      <c r="A28" s="20"/>
      <c r="B28" s="16"/>
      <c r="C28" s="66"/>
      <c r="D28" s="78"/>
      <c r="E28" s="69"/>
      <c r="F28" s="298"/>
      <c r="G28" s="273"/>
      <c r="H28" s="511"/>
      <c r="I28" s="74">
        <f t="shared" si="0"/>
        <v>0</v>
      </c>
      <c r="J28" s="68">
        <f t="shared" si="1"/>
        <v>0</v>
      </c>
      <c r="K28" s="10"/>
    </row>
    <row r="29" spans="1:17" s="99" customFormat="1">
      <c r="A29" s="20"/>
      <c r="B29" s="16"/>
      <c r="C29" s="66"/>
      <c r="D29" s="78"/>
      <c r="E29" s="69"/>
      <c r="F29" s="298"/>
      <c r="G29" s="273"/>
      <c r="H29" s="511"/>
      <c r="I29" s="74">
        <f t="shared" si="0"/>
        <v>0</v>
      </c>
      <c r="J29" s="68">
        <f t="shared" si="1"/>
        <v>0</v>
      </c>
    </row>
    <row r="30" spans="1:17" s="99" customFormat="1">
      <c r="A30" s="20"/>
      <c r="B30" s="16"/>
      <c r="C30" s="66"/>
      <c r="D30" s="78"/>
      <c r="E30" s="69"/>
      <c r="F30" s="300"/>
      <c r="G30" s="273"/>
      <c r="H30" s="511"/>
      <c r="I30" s="74">
        <f t="shared" si="0"/>
        <v>0</v>
      </c>
      <c r="J30" s="68">
        <f t="shared" si="1"/>
        <v>0</v>
      </c>
    </row>
    <row r="31" spans="1:17" s="99" customFormat="1">
      <c r="A31" s="20"/>
      <c r="B31" s="16"/>
      <c r="C31" s="66"/>
      <c r="D31" s="78"/>
      <c r="E31" s="69"/>
      <c r="F31" s="300"/>
      <c r="G31"/>
      <c r="H31" s="511"/>
      <c r="I31" s="74">
        <f t="shared" si="0"/>
        <v>0</v>
      </c>
      <c r="J31" s="68">
        <f t="shared" si="1"/>
        <v>0</v>
      </c>
    </row>
    <row r="32" spans="1:17" s="99" customFormat="1">
      <c r="A32" s="20"/>
      <c r="B32" s="16"/>
      <c r="C32" s="66"/>
      <c r="D32" s="78"/>
      <c r="E32" s="69"/>
      <c r="F32" s="301"/>
      <c r="G32"/>
      <c r="H32" s="511"/>
      <c r="I32" s="74">
        <f t="shared" si="0"/>
        <v>0</v>
      </c>
      <c r="J32" s="68">
        <f t="shared" si="1"/>
        <v>0</v>
      </c>
    </row>
    <row r="33" spans="1:13" s="99" customFormat="1">
      <c r="A33" s="20"/>
      <c r="B33" s="16"/>
      <c r="C33" s="66"/>
      <c r="D33" s="78"/>
      <c r="E33" s="69"/>
      <c r="F33" s="299"/>
      <c r="G33"/>
      <c r="H33" s="511"/>
      <c r="I33" s="74">
        <f t="shared" si="0"/>
        <v>0</v>
      </c>
      <c r="J33" s="68">
        <f t="shared" si="1"/>
        <v>0</v>
      </c>
    </row>
    <row r="34" spans="1:13" s="99" customFormat="1">
      <c r="A34" s="20"/>
      <c r="B34" s="16"/>
      <c r="C34" s="66"/>
      <c r="D34" s="78"/>
      <c r="E34" s="69"/>
      <c r="F34" s="276"/>
      <c r="G34"/>
      <c r="H34" s="511"/>
      <c r="I34" s="74">
        <f t="shared" si="0"/>
        <v>0</v>
      </c>
      <c r="J34" s="68">
        <f t="shared" si="1"/>
        <v>0</v>
      </c>
    </row>
    <row r="35" spans="1:13" s="99" customFormat="1">
      <c r="A35" s="20"/>
      <c r="B35" s="16"/>
      <c r="C35" s="66"/>
      <c r="D35" s="78"/>
      <c r="E35" s="69"/>
      <c r="F35" s="276"/>
      <c r="G35"/>
      <c r="H35" s="511"/>
      <c r="I35" s="74">
        <f t="shared" si="0"/>
        <v>0</v>
      </c>
      <c r="J35" s="68">
        <f t="shared" si="1"/>
        <v>0</v>
      </c>
    </row>
    <row r="36" spans="1:13" s="99" customFormat="1">
      <c r="A36" s="20"/>
      <c r="B36" s="265"/>
      <c r="C36" s="66"/>
      <c r="D36" s="78"/>
      <c r="E36" s="69"/>
      <c r="F36" s="223"/>
      <c r="G36"/>
      <c r="H36" s="511"/>
      <c r="I36" s="74">
        <f t="shared" si="0"/>
        <v>0</v>
      </c>
      <c r="J36" s="68">
        <f t="shared" si="1"/>
        <v>0</v>
      </c>
    </row>
    <row r="37" spans="1:13" s="99" customFormat="1">
      <c r="A37" s="20"/>
      <c r="B37" s="265"/>
      <c r="C37" s="66"/>
      <c r="D37" s="78"/>
      <c r="E37" s="69"/>
      <c r="F37" s="254"/>
      <c r="G37"/>
      <c r="H37" s="511"/>
      <c r="I37" s="74">
        <f t="shared" si="0"/>
        <v>0</v>
      </c>
      <c r="J37" s="68">
        <f t="shared" si="1"/>
        <v>0</v>
      </c>
    </row>
    <row r="38" spans="1:13" s="99" customFormat="1">
      <c r="A38" s="272"/>
      <c r="B38" s="265"/>
      <c r="C38" s="66"/>
      <c r="D38" s="78"/>
      <c r="E38" s="69"/>
      <c r="F38" s="254"/>
      <c r="G38"/>
      <c r="H38" s="511"/>
      <c r="I38" s="74">
        <f t="shared" si="0"/>
        <v>0</v>
      </c>
      <c r="J38" s="68">
        <f t="shared" si="1"/>
        <v>0</v>
      </c>
    </row>
    <row r="39" spans="1:13" s="99" customFormat="1">
      <c r="A39" s="272"/>
      <c r="B39" s="265"/>
      <c r="C39" s="66"/>
      <c r="D39" s="78"/>
      <c r="E39" s="69"/>
      <c r="F39" s="254"/>
      <c r="G39"/>
      <c r="H39" s="511"/>
      <c r="I39" s="74">
        <f t="shared" si="0"/>
        <v>0</v>
      </c>
      <c r="J39" s="68">
        <f t="shared" si="1"/>
        <v>0</v>
      </c>
    </row>
    <row r="40" spans="1:13" s="99" customFormat="1">
      <c r="A40" s="21"/>
      <c r="B40" s="17"/>
      <c r="C40" s="66"/>
      <c r="D40" s="78"/>
      <c r="E40" s="69"/>
      <c r="F40" s="223"/>
      <c r="G40"/>
      <c r="H40" s="511"/>
      <c r="I40" s="74">
        <f t="shared" si="0"/>
        <v>0</v>
      </c>
      <c r="J40" s="68">
        <f t="shared" si="1"/>
        <v>0</v>
      </c>
    </row>
    <row r="41" spans="1:13" s="99" customFormat="1">
      <c r="A41" s="21"/>
      <c r="B41" s="17"/>
      <c r="C41" s="66"/>
      <c r="D41" s="78"/>
      <c r="E41" s="69"/>
      <c r="F41" s="223"/>
      <c r="G41"/>
      <c r="H41" s="511"/>
      <c r="I41" s="74">
        <f t="shared" si="0"/>
        <v>0</v>
      </c>
      <c r="J41" s="68">
        <f t="shared" si="1"/>
        <v>0</v>
      </c>
    </row>
    <row r="42" spans="1:13" s="99" customFormat="1">
      <c r="A42" s="22"/>
      <c r="B42" s="18"/>
      <c r="C42" s="19"/>
      <c r="D42" s="11"/>
      <c r="E42" s="70"/>
      <c r="F42" s="223"/>
      <c r="G42"/>
      <c r="H42" s="512"/>
      <c r="I42" s="76">
        <f t="shared" si="0"/>
        <v>0</v>
      </c>
      <c r="J42" s="77">
        <f t="shared" si="1"/>
        <v>0</v>
      </c>
    </row>
    <row r="43" spans="1:13" ht="15.75">
      <c r="H43" s="95">
        <f>SUM(H14:H42)</f>
        <v>0</v>
      </c>
      <c r="I43" s="95">
        <f t="shared" ref="I43:J43" si="2">SUM(I14:I42)</f>
        <v>324.64499999999998</v>
      </c>
      <c r="J43" s="95">
        <f t="shared" si="2"/>
        <v>324.64499999999998</v>
      </c>
      <c r="M43" s="3"/>
    </row>
    <row r="44" spans="1:13" ht="34.5">
      <c r="A44" s="61"/>
      <c r="B44" s="142" t="s">
        <v>73</v>
      </c>
      <c r="C44" s="143" t="s">
        <v>74</v>
      </c>
      <c r="D44" s="144" t="s">
        <v>100</v>
      </c>
    </row>
    <row r="45" spans="1:13">
      <c r="A45" s="89" t="s">
        <v>1</v>
      </c>
      <c r="B45" s="145"/>
      <c r="C45" s="146">
        <v>613.39</v>
      </c>
      <c r="D45" s="147">
        <v>613.39</v>
      </c>
      <c r="G45" s="89" t="s">
        <v>60</v>
      </c>
      <c r="H45" s="86">
        <f>B46</f>
        <v>0</v>
      </c>
      <c r="I45" s="80">
        <f>C46</f>
        <v>552.05099999999993</v>
      </c>
      <c r="J45" s="81">
        <f>D46</f>
        <v>552.05099999999993</v>
      </c>
    </row>
    <row r="46" spans="1:13">
      <c r="A46" s="92" t="s">
        <v>105</v>
      </c>
      <c r="B46" s="148"/>
      <c r="C46" s="62">
        <f>C45*90/100</f>
        <v>552.05099999999993</v>
      </c>
      <c r="D46" s="63">
        <f>D45*90/100</f>
        <v>552.05099999999993</v>
      </c>
      <c r="G46" s="90" t="s">
        <v>61</v>
      </c>
      <c r="H46" s="87">
        <f>H43</f>
        <v>0</v>
      </c>
      <c r="I46" s="82">
        <f>I43</f>
        <v>324.64499999999998</v>
      </c>
      <c r="J46" s="83">
        <f>J43</f>
        <v>324.64499999999998</v>
      </c>
    </row>
    <row r="47" spans="1:13">
      <c r="A47" s="93" t="s">
        <v>59</v>
      </c>
      <c r="B47" s="149"/>
      <c r="C47" s="59">
        <f t="shared" ref="C47:D47" si="3">C45*10/100</f>
        <v>61.338999999999999</v>
      </c>
      <c r="D47" s="60">
        <f t="shared" si="3"/>
        <v>61.338999999999999</v>
      </c>
      <c r="G47" s="91" t="s">
        <v>62</v>
      </c>
      <c r="H47" s="88">
        <f>H45-H46</f>
        <v>0</v>
      </c>
      <c r="I47" s="84">
        <f>I45-I46</f>
        <v>227.40599999999995</v>
      </c>
      <c r="J47" s="85">
        <f>J45-J46</f>
        <v>227.40599999999995</v>
      </c>
    </row>
  </sheetData>
  <mergeCells count="5">
    <mergeCell ref="C2:D2"/>
    <mergeCell ref="C3:D3"/>
    <mergeCell ref="C4:D4"/>
    <mergeCell ref="H11:J11"/>
    <mergeCell ref="H12:J12"/>
  </mergeCells>
  <pageMargins left="0.23622047244094491" right="0.15748031496062992" top="0.34" bottom="0.23622047244094491" header="0.19685039370078741" footer="0.15748031496062992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Q47"/>
  <sheetViews>
    <sheetView topLeftCell="A19" zoomScale="80" zoomScaleNormal="80" workbookViewId="0">
      <selection activeCell="D28" sqref="D28"/>
    </sheetView>
  </sheetViews>
  <sheetFormatPr defaultRowHeight="15"/>
  <cols>
    <col min="1" max="1" width="29.85546875" bestFit="1" customWidth="1"/>
    <col min="2" max="2" width="21.5703125" bestFit="1" customWidth="1"/>
    <col min="3" max="3" width="16.28515625" bestFit="1" customWidth="1"/>
    <col min="4" max="4" width="39.28515625" bestFit="1" customWidth="1"/>
    <col min="5" max="5" width="16" bestFit="1" customWidth="1"/>
    <col min="6" max="6" width="9.42578125" style="273" bestFit="1" customWidth="1"/>
    <col min="7" max="7" width="26.5703125" bestFit="1" customWidth="1"/>
    <col min="8" max="8" width="10.85546875" customWidth="1"/>
    <col min="9" max="9" width="13.7109375" customWidth="1"/>
    <col min="10" max="10" width="15" bestFit="1" customWidth="1"/>
    <col min="11" max="11" width="4.85546875" customWidth="1"/>
    <col min="12" max="12" width="5.140625" bestFit="1" customWidth="1"/>
    <col min="13" max="13" width="10.28515625" bestFit="1" customWidth="1"/>
  </cols>
  <sheetData>
    <row r="1" spans="1:17">
      <c r="I1" s="57"/>
      <c r="J1" s="57"/>
    </row>
    <row r="2" spans="1:17">
      <c r="B2" s="38" t="s">
        <v>26</v>
      </c>
      <c r="C2" s="524" t="s">
        <v>27</v>
      </c>
      <c r="D2" s="525"/>
      <c r="I2" s="37"/>
      <c r="J2" s="37"/>
    </row>
    <row r="3" spans="1:17">
      <c r="B3" s="39" t="s">
        <v>28</v>
      </c>
      <c r="C3" s="526" t="s">
        <v>29</v>
      </c>
      <c r="D3" s="527"/>
      <c r="I3" s="37"/>
      <c r="J3" s="37"/>
    </row>
    <row r="4" spans="1:17">
      <c r="B4" s="40" t="s">
        <v>30</v>
      </c>
      <c r="C4" s="528" t="s">
        <v>31</v>
      </c>
      <c r="D4" s="529"/>
      <c r="I4" s="37"/>
      <c r="J4" s="37"/>
    </row>
    <row r="5" spans="1:17">
      <c r="I5" s="37"/>
      <c r="J5" s="37"/>
    </row>
    <row r="6" spans="1:17">
      <c r="I6" s="37"/>
      <c r="J6" s="37"/>
    </row>
    <row r="7" spans="1:17" ht="15.75">
      <c r="H7" s="23"/>
      <c r="I7" s="23"/>
      <c r="J7" s="23"/>
    </row>
    <row r="8" spans="1:17" ht="15.75">
      <c r="H8" s="23"/>
      <c r="I8" s="30" t="s">
        <v>24</v>
      </c>
      <c r="J8" s="30">
        <v>2017</v>
      </c>
    </row>
    <row r="9" spans="1:17" ht="15.75">
      <c r="F9" s="57"/>
      <c r="H9" s="23"/>
      <c r="I9" s="30" t="s">
        <v>25</v>
      </c>
      <c r="J9" s="30" t="s">
        <v>473</v>
      </c>
    </row>
    <row r="10" spans="1:17" ht="15" customHeight="1">
      <c r="A10" s="31" t="s">
        <v>23</v>
      </c>
      <c r="F10" s="57"/>
    </row>
    <row r="11" spans="1:17" s="99" customFormat="1" ht="15" customHeight="1">
      <c r="A11" s="210" t="s">
        <v>20</v>
      </c>
      <c r="B11" s="79" t="s">
        <v>76</v>
      </c>
      <c r="C11" s="210" t="s">
        <v>14</v>
      </c>
      <c r="D11" s="79" t="s">
        <v>15</v>
      </c>
      <c r="E11" s="79" t="s">
        <v>16</v>
      </c>
      <c r="F11" s="228"/>
      <c r="G11"/>
      <c r="H11" s="531" t="s">
        <v>19</v>
      </c>
      <c r="I11" s="531"/>
      <c r="J11" s="531"/>
    </row>
    <row r="12" spans="1:17" s="99" customFormat="1" ht="15" customHeight="1">
      <c r="A12" s="33" t="s">
        <v>17</v>
      </c>
      <c r="B12" s="33" t="s">
        <v>10</v>
      </c>
      <c r="C12" s="33" t="s">
        <v>11</v>
      </c>
      <c r="D12" s="33" t="s">
        <v>77</v>
      </c>
      <c r="E12" s="94" t="s">
        <v>13</v>
      </c>
      <c r="F12" s="229"/>
      <c r="G12"/>
      <c r="H12" s="531" t="s">
        <v>18</v>
      </c>
      <c r="I12" s="531"/>
      <c r="J12" s="531"/>
      <c r="K12" s="5"/>
    </row>
    <row r="13" spans="1:17" s="99" customFormat="1" ht="31.5">
      <c r="A13" s="291"/>
      <c r="B13" s="292"/>
      <c r="C13" s="292"/>
      <c r="D13" s="292"/>
      <c r="E13" s="302"/>
      <c r="F13" s="294"/>
      <c r="G13" s="273"/>
      <c r="H13" s="225" t="s">
        <v>73</v>
      </c>
      <c r="I13" s="226" t="s">
        <v>74</v>
      </c>
      <c r="J13" s="227" t="s">
        <v>100</v>
      </c>
      <c r="K13" s="6"/>
    </row>
    <row r="14" spans="1:17" s="99" customFormat="1">
      <c r="A14" s="211" t="s">
        <v>427</v>
      </c>
      <c r="B14" s="513">
        <v>43220</v>
      </c>
      <c r="C14" s="213" t="s">
        <v>469</v>
      </c>
      <c r="D14" s="214" t="s">
        <v>429</v>
      </c>
      <c r="E14" s="183">
        <v>454</v>
      </c>
      <c r="F14" s="297"/>
      <c r="G14" s="273"/>
      <c r="H14" s="510"/>
      <c r="I14" s="72">
        <f>E14/2</f>
        <v>227</v>
      </c>
      <c r="J14" s="67">
        <f>E14/2</f>
        <v>227</v>
      </c>
      <c r="K14" s="6"/>
    </row>
    <row r="15" spans="1:17" s="99" customFormat="1">
      <c r="A15" s="449" t="s">
        <v>431</v>
      </c>
      <c r="B15" s="509">
        <v>43220</v>
      </c>
      <c r="C15" s="451" t="s">
        <v>469</v>
      </c>
      <c r="D15" s="52" t="s">
        <v>430</v>
      </c>
      <c r="E15" s="452">
        <v>113.77</v>
      </c>
      <c r="F15" s="297">
        <f>SUM(E14:E15)</f>
        <v>567.77</v>
      </c>
      <c r="G15" s="273"/>
      <c r="H15" s="511"/>
      <c r="I15" s="74">
        <f>E15/2</f>
        <v>56.884999999999998</v>
      </c>
      <c r="J15" s="68">
        <f>E15/2</f>
        <v>56.884999999999998</v>
      </c>
      <c r="K15" s="10"/>
    </row>
    <row r="16" spans="1:17" s="99" customFormat="1">
      <c r="A16" s="20"/>
      <c r="B16" s="16"/>
      <c r="C16" s="66"/>
      <c r="D16" s="78"/>
      <c r="E16" s="69"/>
      <c r="F16" s="297"/>
      <c r="G16" s="273"/>
      <c r="H16" s="511"/>
      <c r="I16" s="74">
        <f t="shared" ref="I16:I42" si="0">E16/3</f>
        <v>0</v>
      </c>
      <c r="J16" s="68">
        <f t="shared" ref="J16:J42" si="1">E16/3</f>
        <v>0</v>
      </c>
      <c r="K16" s="10"/>
      <c r="Q16" s="141"/>
    </row>
    <row r="17" spans="1:17" s="99" customFormat="1">
      <c r="A17" s="20"/>
      <c r="B17" s="16"/>
      <c r="C17" s="66"/>
      <c r="D17" s="28"/>
      <c r="E17" s="184"/>
      <c r="F17" s="295"/>
      <c r="G17" s="273"/>
      <c r="H17" s="511"/>
      <c r="I17" s="74">
        <f t="shared" si="0"/>
        <v>0</v>
      </c>
      <c r="J17" s="68">
        <f t="shared" si="1"/>
        <v>0</v>
      </c>
      <c r="K17" s="10"/>
    </row>
    <row r="18" spans="1:17" s="99" customFormat="1">
      <c r="A18" s="20"/>
      <c r="B18" s="16"/>
      <c r="C18" s="66"/>
      <c r="D18" s="28"/>
      <c r="E18" s="69"/>
      <c r="F18" s="296"/>
      <c r="G18" s="273"/>
      <c r="H18" s="511"/>
      <c r="I18" s="74">
        <f t="shared" si="0"/>
        <v>0</v>
      </c>
      <c r="J18" s="68">
        <f t="shared" si="1"/>
        <v>0</v>
      </c>
    </row>
    <row r="19" spans="1:17" s="99" customFormat="1">
      <c r="A19" s="20"/>
      <c r="B19" s="16"/>
      <c r="C19" s="66"/>
      <c r="D19" s="28"/>
      <c r="E19" s="184"/>
      <c r="F19" s="297"/>
      <c r="G19" s="273"/>
      <c r="H19" s="511"/>
      <c r="I19" s="74">
        <f t="shared" si="0"/>
        <v>0</v>
      </c>
      <c r="J19" s="68">
        <f t="shared" si="1"/>
        <v>0</v>
      </c>
      <c r="K19" s="10"/>
    </row>
    <row r="20" spans="1:17" s="99" customFormat="1">
      <c r="A20" s="20"/>
      <c r="B20" s="16"/>
      <c r="C20" s="66"/>
      <c r="D20" s="78"/>
      <c r="E20" s="69"/>
      <c r="F20" s="297"/>
      <c r="G20" s="273"/>
      <c r="H20" s="511"/>
      <c r="I20" s="74">
        <f t="shared" si="0"/>
        <v>0</v>
      </c>
      <c r="J20" s="68">
        <f t="shared" si="1"/>
        <v>0</v>
      </c>
    </row>
    <row r="21" spans="1:17" s="99" customFormat="1">
      <c r="A21" s="20"/>
      <c r="B21" s="16"/>
      <c r="C21" s="66"/>
      <c r="D21" s="78"/>
      <c r="E21" s="69"/>
      <c r="F21" s="297"/>
      <c r="G21" s="273"/>
      <c r="H21" s="511"/>
      <c r="I21" s="74">
        <f t="shared" si="0"/>
        <v>0</v>
      </c>
      <c r="J21" s="68">
        <f t="shared" si="1"/>
        <v>0</v>
      </c>
    </row>
    <row r="22" spans="1:17" s="99" customFormat="1">
      <c r="A22" s="20"/>
      <c r="B22" s="16"/>
      <c r="C22" s="66"/>
      <c r="D22" s="78"/>
      <c r="E22" s="69"/>
      <c r="F22" s="295"/>
      <c r="G22" s="273"/>
      <c r="H22" s="511"/>
      <c r="I22" s="74">
        <f t="shared" si="0"/>
        <v>0</v>
      </c>
      <c r="J22" s="68">
        <f t="shared" si="1"/>
        <v>0</v>
      </c>
      <c r="K22" s="6"/>
      <c r="Q22" s="141"/>
    </row>
    <row r="23" spans="1:17" s="99" customFormat="1">
      <c r="A23" s="20"/>
      <c r="B23" s="16"/>
      <c r="C23" s="66"/>
      <c r="D23" s="78"/>
      <c r="E23" s="69"/>
      <c r="F23" s="296"/>
      <c r="G23" s="273"/>
      <c r="H23" s="511"/>
      <c r="I23" s="74">
        <f t="shared" si="0"/>
        <v>0</v>
      </c>
      <c r="J23" s="68">
        <f t="shared" si="1"/>
        <v>0</v>
      </c>
      <c r="K23" s="10"/>
    </row>
    <row r="24" spans="1:17" s="99" customFormat="1">
      <c r="A24" s="20"/>
      <c r="B24" s="16"/>
      <c r="C24" s="66"/>
      <c r="D24" s="78"/>
      <c r="E24" s="69"/>
      <c r="F24" s="297"/>
      <c r="G24" s="273"/>
      <c r="H24" s="511"/>
      <c r="I24" s="74">
        <f t="shared" si="0"/>
        <v>0</v>
      </c>
      <c r="J24" s="68">
        <f t="shared" si="1"/>
        <v>0</v>
      </c>
      <c r="K24" s="10"/>
    </row>
    <row r="25" spans="1:17" s="99" customFormat="1">
      <c r="A25" s="20"/>
      <c r="B25" s="16"/>
      <c r="C25" s="66"/>
      <c r="D25" s="78"/>
      <c r="E25" s="69"/>
      <c r="F25" s="298"/>
      <c r="G25" s="273"/>
      <c r="H25" s="511"/>
      <c r="I25" s="74">
        <f t="shared" si="0"/>
        <v>0</v>
      </c>
      <c r="J25" s="68">
        <f t="shared" si="1"/>
        <v>0</v>
      </c>
    </row>
    <row r="26" spans="1:17" s="99" customFormat="1">
      <c r="A26" s="20"/>
      <c r="B26" s="16"/>
      <c r="C26" s="66"/>
      <c r="D26" s="78"/>
      <c r="E26" s="69"/>
      <c r="F26" s="299"/>
      <c r="G26" s="273"/>
      <c r="H26" s="511"/>
      <c r="I26" s="74">
        <f t="shared" si="0"/>
        <v>0</v>
      </c>
      <c r="J26" s="68">
        <f t="shared" si="1"/>
        <v>0</v>
      </c>
      <c r="K26" s="10"/>
    </row>
    <row r="27" spans="1:17" s="99" customFormat="1">
      <c r="A27" s="20"/>
      <c r="B27" s="16"/>
      <c r="C27" s="66"/>
      <c r="D27" s="78"/>
      <c r="E27" s="69"/>
      <c r="F27" s="299"/>
      <c r="G27" s="273"/>
      <c r="H27" s="511"/>
      <c r="I27" s="74">
        <f t="shared" si="0"/>
        <v>0</v>
      </c>
      <c r="J27" s="68">
        <f t="shared" si="1"/>
        <v>0</v>
      </c>
      <c r="K27" s="10"/>
    </row>
    <row r="28" spans="1:17" s="99" customFormat="1">
      <c r="A28" s="20"/>
      <c r="B28" s="16"/>
      <c r="C28" s="66"/>
      <c r="D28" s="78"/>
      <c r="E28" s="69"/>
      <c r="F28" s="298"/>
      <c r="G28" s="273"/>
      <c r="H28" s="511"/>
      <c r="I28" s="74">
        <f t="shared" si="0"/>
        <v>0</v>
      </c>
      <c r="J28" s="68">
        <f t="shared" si="1"/>
        <v>0</v>
      </c>
      <c r="K28" s="10"/>
    </row>
    <row r="29" spans="1:17" s="99" customFormat="1">
      <c r="A29" s="20"/>
      <c r="B29" s="16"/>
      <c r="C29" s="66"/>
      <c r="D29" s="78"/>
      <c r="E29" s="69"/>
      <c r="F29" s="298"/>
      <c r="G29" s="273"/>
      <c r="H29" s="511"/>
      <c r="I29" s="74">
        <f t="shared" si="0"/>
        <v>0</v>
      </c>
      <c r="J29" s="68">
        <f t="shared" si="1"/>
        <v>0</v>
      </c>
    </row>
    <row r="30" spans="1:17" s="99" customFormat="1">
      <c r="A30" s="20"/>
      <c r="B30" s="16"/>
      <c r="C30" s="66"/>
      <c r="D30" s="78"/>
      <c r="E30" s="69"/>
      <c r="F30" s="300"/>
      <c r="G30" s="273"/>
      <c r="H30" s="511"/>
      <c r="I30" s="74">
        <f t="shared" si="0"/>
        <v>0</v>
      </c>
      <c r="J30" s="68">
        <f t="shared" si="1"/>
        <v>0</v>
      </c>
    </row>
    <row r="31" spans="1:17" s="99" customFormat="1">
      <c r="A31" s="20"/>
      <c r="B31" s="16"/>
      <c r="C31" s="66"/>
      <c r="D31" s="78"/>
      <c r="E31" s="69"/>
      <c r="F31" s="300"/>
      <c r="G31"/>
      <c r="H31" s="511"/>
      <c r="I31" s="74">
        <f t="shared" si="0"/>
        <v>0</v>
      </c>
      <c r="J31" s="68">
        <f t="shared" si="1"/>
        <v>0</v>
      </c>
    </row>
    <row r="32" spans="1:17" s="99" customFormat="1">
      <c r="A32" s="20"/>
      <c r="B32" s="16"/>
      <c r="C32" s="66"/>
      <c r="D32" s="78"/>
      <c r="E32" s="69"/>
      <c r="F32" s="301"/>
      <c r="G32"/>
      <c r="H32" s="511"/>
      <c r="I32" s="74">
        <f t="shared" si="0"/>
        <v>0</v>
      </c>
      <c r="J32" s="68">
        <f t="shared" si="1"/>
        <v>0</v>
      </c>
    </row>
    <row r="33" spans="1:13" s="99" customFormat="1">
      <c r="A33" s="20"/>
      <c r="B33" s="16"/>
      <c r="C33" s="66"/>
      <c r="D33" s="78"/>
      <c r="E33" s="69"/>
      <c r="F33" s="299"/>
      <c r="G33"/>
      <c r="H33" s="511"/>
      <c r="I33" s="74">
        <f t="shared" si="0"/>
        <v>0</v>
      </c>
      <c r="J33" s="68">
        <f t="shared" si="1"/>
        <v>0</v>
      </c>
    </row>
    <row r="34" spans="1:13" s="99" customFormat="1">
      <c r="A34" s="20"/>
      <c r="B34" s="16"/>
      <c r="C34" s="66"/>
      <c r="D34" s="78"/>
      <c r="E34" s="69"/>
      <c r="F34" s="276"/>
      <c r="G34"/>
      <c r="H34" s="511"/>
      <c r="I34" s="74">
        <f t="shared" si="0"/>
        <v>0</v>
      </c>
      <c r="J34" s="68">
        <f t="shared" si="1"/>
        <v>0</v>
      </c>
    </row>
    <row r="35" spans="1:13" s="99" customFormat="1">
      <c r="A35" s="20"/>
      <c r="B35" s="16"/>
      <c r="C35" s="66"/>
      <c r="D35" s="78"/>
      <c r="E35" s="69"/>
      <c r="F35" s="276"/>
      <c r="G35"/>
      <c r="H35" s="511"/>
      <c r="I35" s="74">
        <f t="shared" si="0"/>
        <v>0</v>
      </c>
      <c r="J35" s="68">
        <f t="shared" si="1"/>
        <v>0</v>
      </c>
    </row>
    <row r="36" spans="1:13" s="99" customFormat="1">
      <c r="A36" s="20"/>
      <c r="B36" s="265"/>
      <c r="C36" s="66"/>
      <c r="D36" s="78"/>
      <c r="E36" s="69"/>
      <c r="F36" s="223"/>
      <c r="G36"/>
      <c r="H36" s="511"/>
      <c r="I36" s="74">
        <f t="shared" si="0"/>
        <v>0</v>
      </c>
      <c r="J36" s="68">
        <f t="shared" si="1"/>
        <v>0</v>
      </c>
    </row>
    <row r="37" spans="1:13" s="99" customFormat="1">
      <c r="A37" s="20"/>
      <c r="B37" s="265"/>
      <c r="C37" s="66"/>
      <c r="D37" s="78"/>
      <c r="E37" s="69"/>
      <c r="F37" s="254"/>
      <c r="G37"/>
      <c r="H37" s="511"/>
      <c r="I37" s="74">
        <f t="shared" si="0"/>
        <v>0</v>
      </c>
      <c r="J37" s="68">
        <f t="shared" si="1"/>
        <v>0</v>
      </c>
    </row>
    <row r="38" spans="1:13" s="99" customFormat="1">
      <c r="A38" s="272"/>
      <c r="B38" s="265"/>
      <c r="C38" s="66"/>
      <c r="D38" s="78"/>
      <c r="E38" s="69"/>
      <c r="F38" s="254"/>
      <c r="G38"/>
      <c r="H38" s="511"/>
      <c r="I38" s="74">
        <f t="shared" si="0"/>
        <v>0</v>
      </c>
      <c r="J38" s="68">
        <f t="shared" si="1"/>
        <v>0</v>
      </c>
    </row>
    <row r="39" spans="1:13" s="99" customFormat="1">
      <c r="A39" s="272"/>
      <c r="B39" s="265"/>
      <c r="C39" s="66"/>
      <c r="D39" s="78"/>
      <c r="E39" s="69"/>
      <c r="F39" s="254"/>
      <c r="G39"/>
      <c r="H39" s="511"/>
      <c r="I39" s="74">
        <f t="shared" si="0"/>
        <v>0</v>
      </c>
      <c r="J39" s="68">
        <f t="shared" si="1"/>
        <v>0</v>
      </c>
    </row>
    <row r="40" spans="1:13" s="99" customFormat="1">
      <c r="A40" s="21"/>
      <c r="B40" s="17"/>
      <c r="C40" s="66"/>
      <c r="D40" s="78"/>
      <c r="E40" s="69"/>
      <c r="F40" s="223"/>
      <c r="G40"/>
      <c r="H40" s="511"/>
      <c r="I40" s="74">
        <f t="shared" si="0"/>
        <v>0</v>
      </c>
      <c r="J40" s="68">
        <f t="shared" si="1"/>
        <v>0</v>
      </c>
    </row>
    <row r="41" spans="1:13" s="99" customFormat="1">
      <c r="A41" s="21"/>
      <c r="B41" s="17"/>
      <c r="C41" s="66"/>
      <c r="D41" s="78"/>
      <c r="E41" s="69"/>
      <c r="F41" s="223"/>
      <c r="G41"/>
      <c r="H41" s="511"/>
      <c r="I41" s="74">
        <f t="shared" si="0"/>
        <v>0</v>
      </c>
      <c r="J41" s="68">
        <f t="shared" si="1"/>
        <v>0</v>
      </c>
    </row>
    <row r="42" spans="1:13" s="99" customFormat="1">
      <c r="A42" s="22"/>
      <c r="B42" s="18"/>
      <c r="C42" s="19"/>
      <c r="D42" s="11"/>
      <c r="E42" s="70"/>
      <c r="F42" s="223"/>
      <c r="G42"/>
      <c r="H42" s="512"/>
      <c r="I42" s="76">
        <f t="shared" si="0"/>
        <v>0</v>
      </c>
      <c r="J42" s="77">
        <f t="shared" si="1"/>
        <v>0</v>
      </c>
    </row>
    <row r="43" spans="1:13" ht="15.75">
      <c r="H43" s="95">
        <f>SUM(H14:H42)</f>
        <v>0</v>
      </c>
      <c r="I43" s="95">
        <f t="shared" ref="I43:J43" si="2">SUM(I14:I42)</f>
        <v>283.88499999999999</v>
      </c>
      <c r="J43" s="95">
        <f t="shared" si="2"/>
        <v>283.88499999999999</v>
      </c>
      <c r="M43" s="3"/>
    </row>
    <row r="44" spans="1:13" ht="34.5">
      <c r="A44" s="61"/>
      <c r="B44" s="142" t="s">
        <v>73</v>
      </c>
      <c r="C44" s="143" t="s">
        <v>74</v>
      </c>
      <c r="D44" s="144" t="s">
        <v>100</v>
      </c>
    </row>
    <row r="45" spans="1:13">
      <c r="A45" s="89" t="s">
        <v>1</v>
      </c>
      <c r="B45" s="145"/>
      <c r="C45" s="146">
        <v>613.39</v>
      </c>
      <c r="D45" s="147">
        <v>613.39</v>
      </c>
      <c r="G45" s="89" t="s">
        <v>60</v>
      </c>
      <c r="H45" s="86">
        <f>B46</f>
        <v>0</v>
      </c>
      <c r="I45" s="80">
        <f>C46</f>
        <v>552.05099999999993</v>
      </c>
      <c r="J45" s="81">
        <f>D46</f>
        <v>552.05099999999993</v>
      </c>
    </row>
    <row r="46" spans="1:13">
      <c r="A46" s="92" t="s">
        <v>105</v>
      </c>
      <c r="B46" s="148"/>
      <c r="C46" s="62">
        <f>C45*90/100</f>
        <v>552.05099999999993</v>
      </c>
      <c r="D46" s="63">
        <f>D45*90/100</f>
        <v>552.05099999999993</v>
      </c>
      <c r="G46" s="90" t="s">
        <v>61</v>
      </c>
      <c r="H46" s="87">
        <f>H43</f>
        <v>0</v>
      </c>
      <c r="I46" s="82">
        <f>I43</f>
        <v>283.88499999999999</v>
      </c>
      <c r="J46" s="83">
        <f>J43</f>
        <v>283.88499999999999</v>
      </c>
    </row>
    <row r="47" spans="1:13">
      <c r="A47" s="93" t="s">
        <v>59</v>
      </c>
      <c r="B47" s="149"/>
      <c r="C47" s="59">
        <f t="shared" ref="C47:D47" si="3">C45*10/100</f>
        <v>61.338999999999999</v>
      </c>
      <c r="D47" s="60">
        <f t="shared" si="3"/>
        <v>61.338999999999999</v>
      </c>
      <c r="G47" s="91" t="s">
        <v>62</v>
      </c>
      <c r="H47" s="88">
        <f>H45-H46</f>
        <v>0</v>
      </c>
      <c r="I47" s="84">
        <f>I45-I46</f>
        <v>268.16599999999994</v>
      </c>
      <c r="J47" s="85">
        <f>J45-J46</f>
        <v>268.16599999999994</v>
      </c>
    </row>
  </sheetData>
  <mergeCells count="5">
    <mergeCell ref="C2:D2"/>
    <mergeCell ref="C3:D3"/>
    <mergeCell ref="C4:D4"/>
    <mergeCell ref="H11:J11"/>
    <mergeCell ref="H12:J12"/>
  </mergeCells>
  <pageMargins left="0.23622047244094491" right="0.15748031496062992" top="0.34" bottom="0.23622047244094491" header="0.19685039370078741" footer="0.15748031496062992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2:J31"/>
  <sheetViews>
    <sheetView zoomScale="82" zoomScaleNormal="82" workbookViewId="0">
      <selection activeCell="J32" sqref="J32"/>
    </sheetView>
  </sheetViews>
  <sheetFormatPr defaultRowHeight="15"/>
  <cols>
    <col min="1" max="1" width="25.85546875" bestFit="1" customWidth="1"/>
    <col min="2" max="2" width="25.140625" bestFit="1" customWidth="1"/>
    <col min="3" max="3" width="20.28515625" bestFit="1" customWidth="1"/>
    <col min="4" max="4" width="40.5703125" bestFit="1" customWidth="1"/>
    <col min="5" max="5" width="17.28515625" bestFit="1" customWidth="1"/>
    <col min="6" max="7" width="12.140625" customWidth="1"/>
    <col min="8" max="8" width="5.42578125" customWidth="1"/>
    <col min="9" max="9" width="42.140625" customWidth="1"/>
    <col min="10" max="10" width="4.85546875" customWidth="1"/>
  </cols>
  <sheetData>
    <row r="2" spans="1:10">
      <c r="B2" s="38" t="s">
        <v>26</v>
      </c>
      <c r="C2" s="524" t="s">
        <v>27</v>
      </c>
      <c r="D2" s="525"/>
    </row>
    <row r="3" spans="1:10">
      <c r="B3" s="39" t="s">
        <v>28</v>
      </c>
      <c r="C3" s="526" t="s">
        <v>29</v>
      </c>
      <c r="D3" s="527"/>
    </row>
    <row r="4" spans="1:10">
      <c r="B4" s="40" t="s">
        <v>30</v>
      </c>
      <c r="C4" s="528" t="s">
        <v>31</v>
      </c>
      <c r="D4" s="529"/>
    </row>
    <row r="8" spans="1:10" ht="32.25" customHeight="1">
      <c r="A8" s="324" t="s">
        <v>22</v>
      </c>
    </row>
    <row r="9" spans="1:10" s="327" customFormat="1" ht="24" customHeight="1">
      <c r="A9" s="332" t="s">
        <v>43</v>
      </c>
      <c r="B9" s="332" t="s">
        <v>44</v>
      </c>
      <c r="C9" s="332" t="s">
        <v>32</v>
      </c>
      <c r="D9" s="332" t="s">
        <v>15</v>
      </c>
      <c r="E9" s="334" t="s">
        <v>16</v>
      </c>
      <c r="F9" s="606" t="s">
        <v>35</v>
      </c>
      <c r="G9" s="607"/>
      <c r="H9" s="333"/>
      <c r="I9" s="332" t="s">
        <v>253</v>
      </c>
    </row>
    <row r="10" spans="1:10" s="327" customFormat="1" ht="24" customHeight="1">
      <c r="A10" s="325" t="s">
        <v>17</v>
      </c>
      <c r="B10" s="325" t="s">
        <v>10</v>
      </c>
      <c r="C10" s="325" t="s">
        <v>11</v>
      </c>
      <c r="D10" s="325" t="s">
        <v>12</v>
      </c>
      <c r="E10" s="335" t="s">
        <v>13</v>
      </c>
      <c r="F10" s="608" t="s">
        <v>36</v>
      </c>
      <c r="G10" s="609"/>
      <c r="H10" s="326"/>
      <c r="I10" s="331" t="s">
        <v>9</v>
      </c>
      <c r="J10" s="326"/>
    </row>
    <row r="11" spans="1:10" s="99" customFormat="1" ht="24" customHeight="1">
      <c r="A11" s="25" t="s">
        <v>78</v>
      </c>
      <c r="B11" s="15">
        <v>42858</v>
      </c>
      <c r="C11" s="65" t="s">
        <v>130</v>
      </c>
      <c r="D11" s="26" t="s">
        <v>46</v>
      </c>
      <c r="E11" s="336">
        <v>100</v>
      </c>
      <c r="F11" s="338" t="s">
        <v>132</v>
      </c>
      <c r="G11" s="321">
        <v>42858</v>
      </c>
      <c r="H11" s="6"/>
      <c r="I11" s="328">
        <f t="shared" ref="I11:I18" si="0">E11</f>
        <v>100</v>
      </c>
      <c r="J11" s="6"/>
    </row>
    <row r="12" spans="1:10" s="99" customFormat="1" ht="24" customHeight="1">
      <c r="A12" s="27" t="s">
        <v>78</v>
      </c>
      <c r="B12" s="16">
        <v>42886</v>
      </c>
      <c r="C12" s="66" t="s">
        <v>141</v>
      </c>
      <c r="D12" s="28" t="s">
        <v>47</v>
      </c>
      <c r="E12" s="337">
        <v>100</v>
      </c>
      <c r="F12" s="339" t="s">
        <v>142</v>
      </c>
      <c r="G12" s="43">
        <v>42886</v>
      </c>
      <c r="H12" s="6"/>
      <c r="I12" s="329">
        <f t="shared" si="0"/>
        <v>100</v>
      </c>
      <c r="J12" s="6"/>
    </row>
    <row r="13" spans="1:10" s="99" customFormat="1" ht="24" customHeight="1">
      <c r="A13" s="27" t="s">
        <v>78</v>
      </c>
      <c r="B13" s="16">
        <v>42915</v>
      </c>
      <c r="C13" s="66" t="s">
        <v>145</v>
      </c>
      <c r="D13" s="28" t="s">
        <v>48</v>
      </c>
      <c r="E13" s="337">
        <v>100</v>
      </c>
      <c r="F13" s="339" t="s">
        <v>147</v>
      </c>
      <c r="G13" s="43">
        <v>42916</v>
      </c>
      <c r="H13" s="6"/>
      <c r="I13" s="329">
        <f t="shared" si="0"/>
        <v>100</v>
      </c>
      <c r="J13" s="6"/>
    </row>
    <row r="14" spans="1:10" s="99" customFormat="1" ht="24" customHeight="1">
      <c r="A14" s="27" t="s">
        <v>78</v>
      </c>
      <c r="B14" s="16">
        <v>42928</v>
      </c>
      <c r="C14" s="66" t="s">
        <v>154</v>
      </c>
      <c r="D14" s="28" t="s">
        <v>49</v>
      </c>
      <c r="E14" s="337">
        <v>100</v>
      </c>
      <c r="F14" s="339" t="s">
        <v>151</v>
      </c>
      <c r="G14" s="43">
        <v>42942</v>
      </c>
      <c r="H14" s="6"/>
      <c r="I14" s="329">
        <f t="shared" si="0"/>
        <v>100</v>
      </c>
      <c r="J14" s="6"/>
    </row>
    <row r="15" spans="1:10" s="99" customFormat="1" ht="24" customHeight="1">
      <c r="A15" s="27" t="s">
        <v>78</v>
      </c>
      <c r="B15" s="16">
        <v>42976</v>
      </c>
      <c r="C15" s="66" t="s">
        <v>249</v>
      </c>
      <c r="D15" s="28" t="s">
        <v>50</v>
      </c>
      <c r="E15" s="337">
        <v>100</v>
      </c>
      <c r="F15" s="339" t="s">
        <v>251</v>
      </c>
      <c r="G15" s="43">
        <v>42977</v>
      </c>
      <c r="H15" s="6"/>
      <c r="I15" s="329">
        <f t="shared" si="0"/>
        <v>100</v>
      </c>
      <c r="J15" s="6"/>
    </row>
    <row r="16" spans="1:10" s="99" customFormat="1" ht="24" customHeight="1">
      <c r="A16" s="27" t="s">
        <v>78</v>
      </c>
      <c r="B16" s="16">
        <v>43005</v>
      </c>
      <c r="C16" s="66" t="s">
        <v>320</v>
      </c>
      <c r="D16" s="28" t="s">
        <v>51</v>
      </c>
      <c r="E16" s="337">
        <v>100</v>
      </c>
      <c r="F16" s="339" t="s">
        <v>323</v>
      </c>
      <c r="G16" s="43">
        <v>43007</v>
      </c>
      <c r="H16" s="6"/>
      <c r="I16" s="329">
        <f t="shared" si="0"/>
        <v>100</v>
      </c>
      <c r="J16" s="6"/>
    </row>
    <row r="17" spans="1:10" s="99" customFormat="1" ht="24" customHeight="1">
      <c r="A17" s="27" t="s">
        <v>78</v>
      </c>
      <c r="B17" s="16">
        <v>43041</v>
      </c>
      <c r="C17" s="66" t="s">
        <v>321</v>
      </c>
      <c r="D17" s="28" t="s">
        <v>52</v>
      </c>
      <c r="E17" s="337">
        <v>100</v>
      </c>
      <c r="F17" s="339" t="s">
        <v>322</v>
      </c>
      <c r="G17" s="43">
        <v>43042</v>
      </c>
      <c r="H17" s="6"/>
      <c r="I17" s="329">
        <f t="shared" si="0"/>
        <v>100</v>
      </c>
      <c r="J17" s="6"/>
    </row>
    <row r="18" spans="1:10" s="99" customFormat="1" ht="24" customHeight="1">
      <c r="A18" s="29" t="s">
        <v>78</v>
      </c>
      <c r="B18" s="185">
        <v>43066</v>
      </c>
      <c r="C18" s="179" t="s">
        <v>349</v>
      </c>
      <c r="D18" s="52" t="s">
        <v>53</v>
      </c>
      <c r="E18" s="443">
        <v>100</v>
      </c>
      <c r="F18" s="444" t="s">
        <v>350</v>
      </c>
      <c r="G18" s="318">
        <v>43067</v>
      </c>
      <c r="H18" s="6"/>
      <c r="I18" s="329">
        <f t="shared" si="0"/>
        <v>100</v>
      </c>
      <c r="J18" s="6"/>
    </row>
    <row r="19" spans="1:10" ht="24" customHeight="1">
      <c r="E19" s="597" t="s">
        <v>57</v>
      </c>
      <c r="F19" s="598"/>
      <c r="G19" s="599"/>
      <c r="I19" s="55">
        <f>SUM(I11:I18)</f>
        <v>800</v>
      </c>
    </row>
    <row r="20" spans="1:10" ht="24" customHeight="1">
      <c r="E20" s="600" t="s">
        <v>254</v>
      </c>
      <c r="F20" s="601"/>
      <c r="G20" s="602"/>
      <c r="I20" s="54">
        <v>1206.67</v>
      </c>
    </row>
    <row r="21" spans="1:10" ht="24" customHeight="1">
      <c r="E21" s="603" t="s">
        <v>58</v>
      </c>
      <c r="F21" s="604"/>
      <c r="G21" s="605"/>
      <c r="I21" s="56">
        <f>I19-I20</f>
        <v>-406.67000000000007</v>
      </c>
    </row>
    <row r="24" spans="1:10">
      <c r="E24" s="595" t="s">
        <v>352</v>
      </c>
      <c r="F24" s="595"/>
      <c r="G24" s="595"/>
      <c r="H24" s="595"/>
      <c r="I24" s="595"/>
    </row>
    <row r="26" spans="1:10">
      <c r="E26" s="596" t="s">
        <v>351</v>
      </c>
      <c r="F26" s="596"/>
      <c r="G26" s="596"/>
      <c r="H26" s="596"/>
      <c r="I26" s="596"/>
    </row>
    <row r="27" spans="1:10">
      <c r="I27" s="1"/>
    </row>
    <row r="28" spans="1:10">
      <c r="I28" s="1"/>
    </row>
    <row r="29" spans="1:10">
      <c r="I29" s="1"/>
    </row>
    <row r="30" spans="1:10">
      <c r="I30" s="1"/>
    </row>
    <row r="31" spans="1:10">
      <c r="E31" s="596" t="s">
        <v>345</v>
      </c>
      <c r="F31" s="596"/>
      <c r="G31" s="596"/>
      <c r="H31" s="596"/>
      <c r="I31" s="596"/>
    </row>
  </sheetData>
  <mergeCells count="11">
    <mergeCell ref="C2:D2"/>
    <mergeCell ref="C3:D3"/>
    <mergeCell ref="C4:D4"/>
    <mergeCell ref="F9:G9"/>
    <mergeCell ref="F10:G10"/>
    <mergeCell ref="E24:I24"/>
    <mergeCell ref="E26:I26"/>
    <mergeCell ref="E31:I31"/>
    <mergeCell ref="E19:G19"/>
    <mergeCell ref="E20:G20"/>
    <mergeCell ref="E21:G21"/>
  </mergeCells>
  <pageMargins left="0.23622047244094491" right="0.15748031496062992" top="0.46" bottom="0.23622047244094491" header="0.19685039370078741" footer="0.15748031496062992"/>
  <pageSetup paperSize="9" scale="6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2:J36"/>
  <sheetViews>
    <sheetView topLeftCell="A16" zoomScale="82" zoomScaleNormal="82" workbookViewId="0">
      <selection activeCell="E37" sqref="E37"/>
    </sheetView>
  </sheetViews>
  <sheetFormatPr defaultRowHeight="15"/>
  <cols>
    <col min="1" max="1" width="25.85546875" bestFit="1" customWidth="1"/>
    <col min="2" max="2" width="25.140625" bestFit="1" customWidth="1"/>
    <col min="3" max="3" width="20.28515625" bestFit="1" customWidth="1"/>
    <col min="4" max="4" width="41.140625" customWidth="1"/>
    <col min="5" max="5" width="17.28515625" bestFit="1" customWidth="1"/>
    <col min="6" max="6" width="12.140625" customWidth="1"/>
    <col min="7" max="7" width="13.85546875" customWidth="1"/>
    <col min="8" max="8" width="5.42578125" customWidth="1"/>
    <col min="9" max="9" width="31.140625" customWidth="1"/>
    <col min="10" max="10" width="4.85546875" customWidth="1"/>
    <col min="11" max="11" width="5.140625" bestFit="1" customWidth="1"/>
  </cols>
  <sheetData>
    <row r="2" spans="1:10">
      <c r="B2" s="38" t="s">
        <v>26</v>
      </c>
      <c r="C2" s="524" t="s">
        <v>27</v>
      </c>
      <c r="D2" s="525"/>
    </row>
    <row r="3" spans="1:10">
      <c r="B3" s="39" t="s">
        <v>28</v>
      </c>
      <c r="C3" s="526" t="s">
        <v>29</v>
      </c>
      <c r="D3" s="527"/>
    </row>
    <row r="4" spans="1:10">
      <c r="B4" s="40" t="s">
        <v>30</v>
      </c>
      <c r="C4" s="528" t="s">
        <v>31</v>
      </c>
      <c r="D4" s="529"/>
    </row>
    <row r="8" spans="1:10" ht="32.25" customHeight="1">
      <c r="A8" s="324" t="s">
        <v>22</v>
      </c>
    </row>
    <row r="9" spans="1:10" s="327" customFormat="1" ht="24" customHeight="1">
      <c r="A9" s="332" t="s">
        <v>43</v>
      </c>
      <c r="B9" s="332" t="s">
        <v>44</v>
      </c>
      <c r="C9" s="332" t="s">
        <v>32</v>
      </c>
      <c r="D9" s="332" t="s">
        <v>15</v>
      </c>
      <c r="E9" s="334" t="s">
        <v>16</v>
      </c>
      <c r="F9" s="606" t="s">
        <v>35</v>
      </c>
      <c r="G9" s="607"/>
      <c r="H9" s="333"/>
      <c r="I9" s="332" t="s">
        <v>253</v>
      </c>
    </row>
    <row r="10" spans="1:10" s="327" customFormat="1" ht="24" customHeight="1">
      <c r="A10" s="325" t="s">
        <v>17</v>
      </c>
      <c r="B10" s="325" t="s">
        <v>10</v>
      </c>
      <c r="C10" s="325" t="s">
        <v>11</v>
      </c>
      <c r="D10" s="325" t="s">
        <v>12</v>
      </c>
      <c r="E10" s="335" t="s">
        <v>13</v>
      </c>
      <c r="F10" s="608" t="s">
        <v>36</v>
      </c>
      <c r="G10" s="609"/>
      <c r="H10" s="326"/>
      <c r="I10" s="331" t="s">
        <v>255</v>
      </c>
      <c r="J10" s="326"/>
    </row>
    <row r="11" spans="1:10" s="323" customFormat="1" ht="24" customHeight="1">
      <c r="A11" s="25" t="s">
        <v>78</v>
      </c>
      <c r="B11" s="15">
        <v>42825</v>
      </c>
      <c r="C11" s="65" t="s">
        <v>87</v>
      </c>
      <c r="D11" s="214" t="s">
        <v>42</v>
      </c>
      <c r="E11" s="8">
        <v>100</v>
      </c>
      <c r="F11" s="209" t="s">
        <v>88</v>
      </c>
      <c r="G11" s="42">
        <v>42829</v>
      </c>
      <c r="H11" s="322"/>
      <c r="I11" s="342">
        <f>E11</f>
        <v>100</v>
      </c>
      <c r="J11" s="322"/>
    </row>
    <row r="12" spans="1:10" s="99" customFormat="1" ht="24" customHeight="1">
      <c r="A12" s="27" t="s">
        <v>78</v>
      </c>
      <c r="B12" s="16">
        <v>42858</v>
      </c>
      <c r="C12" s="66" t="s">
        <v>103</v>
      </c>
      <c r="D12" s="28" t="s">
        <v>46</v>
      </c>
      <c r="E12" s="9">
        <v>100</v>
      </c>
      <c r="F12" s="66" t="s">
        <v>133</v>
      </c>
      <c r="G12" s="320">
        <v>42858</v>
      </c>
      <c r="H12" s="6"/>
      <c r="I12" s="343">
        <f t="shared" ref="I12:I22" si="0">E12</f>
        <v>100</v>
      </c>
      <c r="J12" s="6"/>
    </row>
    <row r="13" spans="1:10" s="99" customFormat="1" ht="24" customHeight="1">
      <c r="A13" s="27" t="s">
        <v>78</v>
      </c>
      <c r="B13" s="16">
        <v>42886</v>
      </c>
      <c r="C13" s="66" t="s">
        <v>139</v>
      </c>
      <c r="D13" s="28" t="s">
        <v>47</v>
      </c>
      <c r="E13" s="9">
        <v>100</v>
      </c>
      <c r="F13" s="100" t="s">
        <v>143</v>
      </c>
      <c r="G13" s="43">
        <v>42886</v>
      </c>
      <c r="H13" s="6"/>
      <c r="I13" s="343">
        <f t="shared" si="0"/>
        <v>100</v>
      </c>
      <c r="J13" s="6"/>
    </row>
    <row r="14" spans="1:10" s="99" customFormat="1" ht="24" customHeight="1">
      <c r="A14" s="27" t="s">
        <v>78</v>
      </c>
      <c r="B14" s="16">
        <v>42915</v>
      </c>
      <c r="C14" s="66" t="s">
        <v>146</v>
      </c>
      <c r="D14" s="28" t="s">
        <v>48</v>
      </c>
      <c r="E14" s="9">
        <v>100</v>
      </c>
      <c r="F14" s="100" t="s">
        <v>148</v>
      </c>
      <c r="G14" s="43">
        <v>42916</v>
      </c>
      <c r="H14" s="6"/>
      <c r="I14" s="343">
        <f t="shared" si="0"/>
        <v>100</v>
      </c>
      <c r="J14" s="6"/>
    </row>
    <row r="15" spans="1:10" s="99" customFormat="1" ht="24" customHeight="1">
      <c r="A15" s="27" t="s">
        <v>78</v>
      </c>
      <c r="B15" s="16">
        <v>42928</v>
      </c>
      <c r="C15" s="66" t="s">
        <v>155</v>
      </c>
      <c r="D15" s="28" t="s">
        <v>49</v>
      </c>
      <c r="E15" s="9">
        <v>100</v>
      </c>
      <c r="F15" s="100" t="s">
        <v>152</v>
      </c>
      <c r="G15" s="43">
        <v>42942</v>
      </c>
      <c r="H15" s="6"/>
      <c r="I15" s="343">
        <f t="shared" si="0"/>
        <v>100</v>
      </c>
      <c r="J15" s="6"/>
    </row>
    <row r="16" spans="1:10" s="99" customFormat="1" ht="24" customHeight="1">
      <c r="A16" s="27" t="s">
        <v>78</v>
      </c>
      <c r="B16" s="16">
        <v>42976</v>
      </c>
      <c r="C16" s="66" t="s">
        <v>248</v>
      </c>
      <c r="D16" s="28" t="s">
        <v>50</v>
      </c>
      <c r="E16" s="9">
        <v>100</v>
      </c>
      <c r="F16" s="100" t="s">
        <v>250</v>
      </c>
      <c r="G16" s="43">
        <v>42977</v>
      </c>
      <c r="H16" s="6"/>
      <c r="I16" s="343">
        <f t="shared" si="0"/>
        <v>100</v>
      </c>
      <c r="J16" s="6"/>
    </row>
    <row r="17" spans="1:10" s="99" customFormat="1" ht="24" customHeight="1">
      <c r="A17" s="27" t="s">
        <v>78</v>
      </c>
      <c r="B17" s="16">
        <v>43005</v>
      </c>
      <c r="C17" s="66" t="s">
        <v>297</v>
      </c>
      <c r="D17" s="28" t="s">
        <v>51</v>
      </c>
      <c r="E17" s="9">
        <v>100</v>
      </c>
      <c r="F17" s="100" t="s">
        <v>330</v>
      </c>
      <c r="G17" s="43">
        <v>43007</v>
      </c>
      <c r="H17" s="6"/>
      <c r="I17" s="343">
        <f t="shared" si="0"/>
        <v>100</v>
      </c>
      <c r="J17" s="6"/>
    </row>
    <row r="18" spans="1:10" s="99" customFormat="1" ht="24" customHeight="1">
      <c r="A18" s="27" t="s">
        <v>78</v>
      </c>
      <c r="B18" s="16">
        <v>43041</v>
      </c>
      <c r="C18" s="66" t="s">
        <v>324</v>
      </c>
      <c r="D18" s="28" t="s">
        <v>52</v>
      </c>
      <c r="E18" s="9">
        <v>100</v>
      </c>
      <c r="F18" s="100" t="s">
        <v>325</v>
      </c>
      <c r="G18" s="43">
        <v>43042</v>
      </c>
      <c r="H18" s="6"/>
      <c r="I18" s="343">
        <f t="shared" si="0"/>
        <v>100</v>
      </c>
      <c r="J18" s="6"/>
    </row>
    <row r="19" spans="1:10" s="99" customFormat="1" ht="24" customHeight="1">
      <c r="A19" s="27" t="s">
        <v>78</v>
      </c>
      <c r="B19" s="16">
        <v>43066</v>
      </c>
      <c r="C19" s="66" t="s">
        <v>187</v>
      </c>
      <c r="D19" s="28" t="s">
        <v>53</v>
      </c>
      <c r="E19" s="9">
        <v>100</v>
      </c>
      <c r="F19" s="100" t="s">
        <v>362</v>
      </c>
      <c r="G19" s="43">
        <v>43067</v>
      </c>
      <c r="H19" s="6"/>
      <c r="I19" s="343">
        <f t="shared" si="0"/>
        <v>100</v>
      </c>
      <c r="J19" s="6"/>
    </row>
    <row r="20" spans="1:10" s="99" customFormat="1" ht="24" customHeight="1">
      <c r="A20" s="27" t="s">
        <v>78</v>
      </c>
      <c r="B20" s="16">
        <v>43066</v>
      </c>
      <c r="C20" s="66" t="s">
        <v>114</v>
      </c>
      <c r="D20" s="28" t="s">
        <v>54</v>
      </c>
      <c r="E20" s="9">
        <v>100</v>
      </c>
      <c r="F20" s="100" t="s">
        <v>363</v>
      </c>
      <c r="G20" s="43">
        <v>43087</v>
      </c>
      <c r="H20" s="6"/>
      <c r="I20" s="343">
        <f t="shared" si="0"/>
        <v>100</v>
      </c>
      <c r="J20" s="6"/>
    </row>
    <row r="21" spans="1:10" s="99" customFormat="1" ht="24" customHeight="1">
      <c r="A21" s="27" t="s">
        <v>353</v>
      </c>
      <c r="B21" s="16">
        <v>43137</v>
      </c>
      <c r="C21" s="66" t="s">
        <v>356</v>
      </c>
      <c r="D21" s="28" t="s">
        <v>55</v>
      </c>
      <c r="E21" s="9">
        <v>100</v>
      </c>
      <c r="F21" s="100" t="s">
        <v>357</v>
      </c>
      <c r="G21" s="43">
        <v>43140</v>
      </c>
      <c r="H21" s="6"/>
      <c r="I21" s="343">
        <f t="shared" si="0"/>
        <v>100</v>
      </c>
      <c r="J21" s="6"/>
    </row>
    <row r="22" spans="1:10" s="99" customFormat="1" ht="24" customHeight="1">
      <c r="A22" s="29" t="s">
        <v>353</v>
      </c>
      <c r="B22" s="185">
        <v>43164</v>
      </c>
      <c r="C22" s="179" t="s">
        <v>394</v>
      </c>
      <c r="D22" s="52" t="s">
        <v>56</v>
      </c>
      <c r="E22" s="317">
        <v>106.67</v>
      </c>
      <c r="F22" s="462" t="s">
        <v>448</v>
      </c>
      <c r="G22" s="318">
        <v>43166</v>
      </c>
      <c r="H22" s="6"/>
      <c r="I22" s="330">
        <f t="shared" si="0"/>
        <v>106.67</v>
      </c>
      <c r="J22" s="6"/>
    </row>
    <row r="23" spans="1:10" s="99" customFormat="1" ht="24" customHeight="1">
      <c r="E23" s="617" t="s">
        <v>57</v>
      </c>
      <c r="F23" s="618"/>
      <c r="G23" s="619"/>
      <c r="I23" s="341">
        <f>SUM(I11:I22)</f>
        <v>1206.67</v>
      </c>
    </row>
    <row r="24" spans="1:10" s="99" customFormat="1" ht="24" customHeight="1">
      <c r="E24" s="611" t="s">
        <v>254</v>
      </c>
      <c r="F24" s="612"/>
      <c r="G24" s="613"/>
      <c r="I24" s="278">
        <v>1206.67</v>
      </c>
    </row>
    <row r="25" spans="1:10" s="99" customFormat="1" ht="24" customHeight="1">
      <c r="E25" s="614" t="s">
        <v>58</v>
      </c>
      <c r="F25" s="615"/>
      <c r="G25" s="616"/>
      <c r="I25" s="340">
        <f>I23-I24</f>
        <v>0</v>
      </c>
    </row>
    <row r="28" spans="1:10">
      <c r="E28" s="610" t="s">
        <v>364</v>
      </c>
      <c r="F28" s="595"/>
      <c r="G28" s="595"/>
      <c r="H28" s="595"/>
      <c r="I28" s="595"/>
    </row>
    <row r="30" spans="1:10">
      <c r="E30" s="596" t="s">
        <v>351</v>
      </c>
      <c r="F30" s="596"/>
      <c r="G30" s="596"/>
      <c r="H30" s="596"/>
      <c r="I30" s="596"/>
    </row>
    <row r="36" spans="5:9">
      <c r="E36" s="596" t="s">
        <v>344</v>
      </c>
      <c r="F36" s="596"/>
      <c r="G36" s="596"/>
      <c r="H36" s="596"/>
      <c r="I36" s="596"/>
    </row>
  </sheetData>
  <mergeCells count="11">
    <mergeCell ref="E23:G23"/>
    <mergeCell ref="C2:D2"/>
    <mergeCell ref="C3:D3"/>
    <mergeCell ref="C4:D4"/>
    <mergeCell ref="F9:G9"/>
    <mergeCell ref="F10:G10"/>
    <mergeCell ref="E28:I28"/>
    <mergeCell ref="E30:I30"/>
    <mergeCell ref="E36:I36"/>
    <mergeCell ref="E24:G24"/>
    <mergeCell ref="E25:G25"/>
  </mergeCells>
  <pageMargins left="0.23622047244094491" right="0.15748031496062992" top="0.47244094488188981" bottom="0.23622047244094491" header="0.19685039370078741" footer="0.15748031496062992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N47"/>
  <sheetViews>
    <sheetView tabSelected="1" zoomScale="80" zoomScaleNormal="80" workbookViewId="0">
      <selection activeCell="P24" sqref="P24"/>
    </sheetView>
  </sheetViews>
  <sheetFormatPr defaultRowHeight="15"/>
  <cols>
    <col min="1" max="1" width="28.85546875" customWidth="1"/>
    <col min="2" max="2" width="21.5703125" style="459" bestFit="1" customWidth="1"/>
    <col min="3" max="3" width="16.28515625" style="459" bestFit="1" customWidth="1"/>
    <col min="4" max="4" width="35.140625" customWidth="1"/>
    <col min="5" max="5" width="16" bestFit="1" customWidth="1"/>
    <col min="6" max="6" width="13.85546875" customWidth="1"/>
    <col min="7" max="7" width="18.28515625" customWidth="1"/>
    <col min="8" max="8" width="2.7109375" customWidth="1"/>
    <col min="9" max="9" width="15.28515625" bestFit="1" customWidth="1"/>
    <col min="10" max="10" width="20" bestFit="1" customWidth="1"/>
    <col min="11" max="11" width="16.140625" customWidth="1"/>
    <col min="12" max="12" width="4.85546875" customWidth="1"/>
    <col min="13" max="13" width="5.140625" bestFit="1" customWidth="1"/>
  </cols>
  <sheetData>
    <row r="2" spans="1:12">
      <c r="B2" s="464" t="s">
        <v>26</v>
      </c>
      <c r="C2" s="556" t="s">
        <v>27</v>
      </c>
      <c r="D2" s="557"/>
    </row>
    <row r="3" spans="1:12">
      <c r="B3" s="465" t="s">
        <v>28</v>
      </c>
      <c r="C3" s="558" t="s">
        <v>29</v>
      </c>
      <c r="D3" s="559"/>
    </row>
    <row r="4" spans="1:12">
      <c r="B4" s="466" t="s">
        <v>30</v>
      </c>
      <c r="C4" s="560" t="s">
        <v>31</v>
      </c>
      <c r="D4" s="561"/>
    </row>
    <row r="5" spans="1:12">
      <c r="J5" s="37"/>
      <c r="K5" s="37"/>
    </row>
    <row r="6" spans="1:12">
      <c r="J6" s="37"/>
      <c r="K6" s="37"/>
    </row>
    <row r="7" spans="1:12">
      <c r="J7" s="37"/>
      <c r="K7" s="37"/>
    </row>
    <row r="8" spans="1:12">
      <c r="J8" s="37"/>
      <c r="K8" s="37"/>
    </row>
    <row r="9" spans="1:12">
      <c r="A9" s="30" t="s">
        <v>21</v>
      </c>
    </row>
    <row r="10" spans="1:12">
      <c r="A10" s="32" t="s">
        <v>20</v>
      </c>
      <c r="B10" s="458" t="s">
        <v>34</v>
      </c>
      <c r="C10" s="458" t="s">
        <v>14</v>
      </c>
      <c r="D10" s="32" t="s">
        <v>15</v>
      </c>
      <c r="E10" s="32" t="s">
        <v>16</v>
      </c>
      <c r="F10" s="532" t="s">
        <v>35</v>
      </c>
      <c r="G10" s="533"/>
      <c r="I10" s="530" t="s">
        <v>94</v>
      </c>
      <c r="J10" s="530"/>
      <c r="K10" s="530"/>
    </row>
    <row r="11" spans="1:12" s="4" customFormat="1">
      <c r="A11" s="33" t="s">
        <v>17</v>
      </c>
      <c r="B11" s="33" t="s">
        <v>10</v>
      </c>
      <c r="C11" s="33" t="s">
        <v>11</v>
      </c>
      <c r="D11" s="33" t="s">
        <v>12</v>
      </c>
      <c r="E11" s="33" t="s">
        <v>13</v>
      </c>
      <c r="F11" s="534" t="s">
        <v>36</v>
      </c>
      <c r="G11" s="535"/>
      <c r="H11" s="36"/>
      <c r="I11" s="531" t="s">
        <v>95</v>
      </c>
      <c r="J11" s="531"/>
      <c r="K11" s="531"/>
      <c r="L11" s="5"/>
    </row>
    <row r="12" spans="1:12" s="4" customFormat="1" ht="15.75">
      <c r="A12" s="7"/>
      <c r="B12" s="467"/>
      <c r="C12" s="467"/>
      <c r="D12" s="7"/>
      <c r="E12" s="7"/>
      <c r="F12" s="41" t="s">
        <v>38</v>
      </c>
      <c r="G12" s="41" t="s">
        <v>37</v>
      </c>
      <c r="H12" s="36"/>
      <c r="I12" s="12" t="s">
        <v>9</v>
      </c>
      <c r="J12" s="13" t="s">
        <v>8</v>
      </c>
      <c r="K12" s="14" t="s">
        <v>33</v>
      </c>
      <c r="L12" s="6"/>
    </row>
    <row r="13" spans="1:12" s="4" customFormat="1">
      <c r="A13" s="111" t="s">
        <v>90</v>
      </c>
      <c r="B13" s="112">
        <v>42826</v>
      </c>
      <c r="C13" s="117"/>
      <c r="D13" s="113" t="s">
        <v>91</v>
      </c>
      <c r="E13" s="128">
        <v>158.09</v>
      </c>
      <c r="F13" s="567">
        <v>324</v>
      </c>
      <c r="G13" s="569">
        <v>42838</v>
      </c>
      <c r="H13" s="36"/>
      <c r="I13" s="71"/>
      <c r="J13" s="120">
        <f>E13</f>
        <v>158.09</v>
      </c>
      <c r="K13" s="67"/>
      <c r="L13" s="6"/>
    </row>
    <row r="14" spans="1:12" s="4" customFormat="1">
      <c r="A14" s="114" t="s">
        <v>90</v>
      </c>
      <c r="B14" s="115">
        <v>42826</v>
      </c>
      <c r="C14" s="118" t="s">
        <v>93</v>
      </c>
      <c r="D14" s="116" t="s">
        <v>92</v>
      </c>
      <c r="E14" s="129">
        <v>30</v>
      </c>
      <c r="F14" s="568"/>
      <c r="G14" s="570"/>
      <c r="H14" s="36"/>
      <c r="I14" s="75"/>
      <c r="J14" s="121">
        <f t="shared" ref="J14" si="0">E14</f>
        <v>30</v>
      </c>
      <c r="K14" s="77"/>
      <c r="L14" s="6"/>
    </row>
    <row r="15" spans="1:12" s="4" customFormat="1">
      <c r="A15" s="101" t="s">
        <v>90</v>
      </c>
      <c r="B15" s="102">
        <v>42826</v>
      </c>
      <c r="C15" s="135"/>
      <c r="D15" s="103" t="s">
        <v>91</v>
      </c>
      <c r="E15" s="130">
        <v>289</v>
      </c>
      <c r="F15" s="564">
        <v>323</v>
      </c>
      <c r="G15" s="571">
        <v>42838</v>
      </c>
      <c r="H15" s="36"/>
      <c r="I15" s="71"/>
      <c r="J15" s="72"/>
      <c r="K15" s="122">
        <f>E15</f>
        <v>289</v>
      </c>
      <c r="L15" s="10"/>
    </row>
    <row r="16" spans="1:12" s="4" customFormat="1">
      <c r="A16" s="104" t="s">
        <v>90</v>
      </c>
      <c r="B16" s="105">
        <v>42826</v>
      </c>
      <c r="C16" s="106" t="s">
        <v>93</v>
      </c>
      <c r="D16" s="119" t="s">
        <v>96</v>
      </c>
      <c r="E16" s="131">
        <v>6</v>
      </c>
      <c r="F16" s="565"/>
      <c r="G16" s="572"/>
      <c r="H16" s="36"/>
      <c r="I16" s="73"/>
      <c r="J16" s="74"/>
      <c r="K16" s="123">
        <f t="shared" ref="K16:K17" si="1">E16</f>
        <v>6</v>
      </c>
      <c r="L16" s="10"/>
    </row>
    <row r="17" spans="1:14" s="4" customFormat="1">
      <c r="A17" s="107" t="s">
        <v>90</v>
      </c>
      <c r="B17" s="108">
        <v>42826</v>
      </c>
      <c r="C17" s="109" t="s">
        <v>99</v>
      </c>
      <c r="D17" s="110" t="s">
        <v>92</v>
      </c>
      <c r="E17" s="132">
        <v>30</v>
      </c>
      <c r="F17" s="566"/>
      <c r="G17" s="573"/>
      <c r="H17" s="36"/>
      <c r="I17" s="75"/>
      <c r="J17" s="76"/>
      <c r="K17" s="124">
        <f t="shared" si="1"/>
        <v>30</v>
      </c>
      <c r="L17" s="10"/>
    </row>
    <row r="18" spans="1:14" s="4" customFormat="1">
      <c r="A18" s="186" t="s">
        <v>90</v>
      </c>
      <c r="B18" s="187">
        <v>42853</v>
      </c>
      <c r="C18" s="188"/>
      <c r="D18" s="189" t="s">
        <v>136</v>
      </c>
      <c r="E18" s="190">
        <f>1.5+15.6</f>
        <v>17.100000000000001</v>
      </c>
      <c r="F18" s="538">
        <v>454</v>
      </c>
      <c r="G18" s="541">
        <v>42886</v>
      </c>
      <c r="H18" s="36"/>
      <c r="I18" s="203">
        <f>E18</f>
        <v>17.100000000000001</v>
      </c>
      <c r="J18" s="205"/>
      <c r="K18" s="183"/>
    </row>
    <row r="19" spans="1:14" s="4" customFormat="1">
      <c r="A19" s="191" t="s">
        <v>90</v>
      </c>
      <c r="B19" s="194">
        <v>42853</v>
      </c>
      <c r="C19" s="195"/>
      <c r="D19" s="192" t="s">
        <v>91</v>
      </c>
      <c r="E19" s="193">
        <v>92.71</v>
      </c>
      <c r="F19" s="539"/>
      <c r="G19" s="542"/>
      <c r="H19" s="36"/>
      <c r="I19" s="202">
        <f t="shared" ref="I19:I21" si="2">E19</f>
        <v>92.71</v>
      </c>
      <c r="J19" s="206"/>
      <c r="K19" s="184"/>
    </row>
    <row r="20" spans="1:14" s="4" customFormat="1">
      <c r="A20" s="191" t="s">
        <v>90</v>
      </c>
      <c r="B20" s="194">
        <v>42853</v>
      </c>
      <c r="C20" s="195" t="s">
        <v>137</v>
      </c>
      <c r="D20" s="196" t="s">
        <v>96</v>
      </c>
      <c r="E20" s="193">
        <v>2</v>
      </c>
      <c r="F20" s="539"/>
      <c r="G20" s="542"/>
      <c r="H20" s="36"/>
      <c r="I20" s="202">
        <f t="shared" si="2"/>
        <v>2</v>
      </c>
      <c r="J20" s="206"/>
      <c r="K20" s="184"/>
      <c r="N20" s="136"/>
    </row>
    <row r="21" spans="1:14" s="4" customFormat="1">
      <c r="A21" s="197" t="s">
        <v>90</v>
      </c>
      <c r="B21" s="198">
        <v>42853</v>
      </c>
      <c r="C21" s="199" t="s">
        <v>138</v>
      </c>
      <c r="D21" s="200" t="s">
        <v>135</v>
      </c>
      <c r="E21" s="201">
        <v>20.2</v>
      </c>
      <c r="F21" s="540"/>
      <c r="G21" s="543"/>
      <c r="H21" s="36"/>
      <c r="I21" s="204">
        <f t="shared" si="2"/>
        <v>20.2</v>
      </c>
      <c r="J21" s="207"/>
      <c r="K21" s="208"/>
    </row>
    <row r="22" spans="1:14" s="4" customFormat="1">
      <c r="A22" s="547"/>
      <c r="B22" s="548"/>
      <c r="C22" s="548"/>
      <c r="D22" s="548"/>
      <c r="E22" s="548"/>
      <c r="F22" s="548"/>
      <c r="G22" s="549"/>
      <c r="H22" s="36"/>
      <c r="I22" s="544"/>
      <c r="J22" s="545"/>
      <c r="K22" s="546"/>
    </row>
    <row r="23" spans="1:14" s="4" customFormat="1">
      <c r="A23" s="478" t="s">
        <v>90</v>
      </c>
      <c r="B23" s="481">
        <v>43164</v>
      </c>
      <c r="C23" s="482" t="s">
        <v>452</v>
      </c>
      <c r="D23" s="483" t="s">
        <v>451</v>
      </c>
      <c r="E23" s="484">
        <f>J23</f>
        <v>86.91</v>
      </c>
      <c r="F23" s="485">
        <v>242</v>
      </c>
      <c r="G23" s="486">
        <v>43166</v>
      </c>
      <c r="H23" s="36"/>
      <c r="I23" s="479"/>
      <c r="J23" s="487">
        <v>86.91</v>
      </c>
      <c r="K23" s="262"/>
    </row>
    <row r="24" spans="1:14" s="4" customFormat="1">
      <c r="A24" s="107" t="s">
        <v>90</v>
      </c>
      <c r="B24" s="488">
        <v>43164</v>
      </c>
      <c r="C24" s="489" t="s">
        <v>453</v>
      </c>
      <c r="D24" s="490" t="s">
        <v>451</v>
      </c>
      <c r="E24" s="491">
        <f>K24</f>
        <v>35</v>
      </c>
      <c r="F24" s="492">
        <v>241</v>
      </c>
      <c r="G24" s="493">
        <v>43166</v>
      </c>
      <c r="H24" s="36"/>
      <c r="I24" s="479"/>
      <c r="J24" s="480"/>
      <c r="K24" s="494">
        <v>35</v>
      </c>
    </row>
    <row r="25" spans="1:14" s="4" customFormat="1" ht="30">
      <c r="A25" s="186" t="s">
        <v>90</v>
      </c>
      <c r="B25" s="187">
        <v>43452</v>
      </c>
      <c r="C25" s="502" t="s">
        <v>455</v>
      </c>
      <c r="D25" s="189" t="s">
        <v>454</v>
      </c>
      <c r="E25" s="190">
        <f>I25</f>
        <v>15.6</v>
      </c>
      <c r="F25" s="496"/>
      <c r="G25" s="495"/>
      <c r="H25" s="36"/>
      <c r="I25" s="203">
        <f>3.6+12</f>
        <v>15.6</v>
      </c>
      <c r="J25" s="72"/>
      <c r="K25" s="67"/>
    </row>
    <row r="26" spans="1:14" s="4" customFormat="1">
      <c r="A26" s="191" t="s">
        <v>90</v>
      </c>
      <c r="B26" s="194">
        <v>43454</v>
      </c>
      <c r="C26" s="195" t="s">
        <v>456</v>
      </c>
      <c r="D26" s="196" t="s">
        <v>457</v>
      </c>
      <c r="E26" s="193">
        <f t="shared" ref="E26:E28" si="3">I26</f>
        <v>2</v>
      </c>
      <c r="F26" s="497"/>
      <c r="G26" s="463"/>
      <c r="H26" s="36"/>
      <c r="I26" s="202">
        <v>2</v>
      </c>
      <c r="J26" s="74"/>
      <c r="K26" s="68"/>
    </row>
    <row r="27" spans="1:14" s="35" customFormat="1">
      <c r="A27" s="191" t="s">
        <v>90</v>
      </c>
      <c r="B27" s="194">
        <v>43454</v>
      </c>
      <c r="C27" s="195" t="s">
        <v>458</v>
      </c>
      <c r="D27" s="196" t="s">
        <v>459</v>
      </c>
      <c r="E27" s="193">
        <f t="shared" si="3"/>
        <v>123.59</v>
      </c>
      <c r="F27" s="497"/>
      <c r="G27" s="463"/>
      <c r="H27" s="36"/>
      <c r="I27" s="202">
        <v>123.59</v>
      </c>
      <c r="J27" s="74"/>
      <c r="K27" s="68"/>
      <c r="L27" s="10"/>
    </row>
    <row r="28" spans="1:14" s="35" customFormat="1">
      <c r="A28" s="197" t="s">
        <v>90</v>
      </c>
      <c r="B28" s="198">
        <v>43106</v>
      </c>
      <c r="C28" s="199" t="s">
        <v>460</v>
      </c>
      <c r="D28" s="476" t="s">
        <v>461</v>
      </c>
      <c r="E28" s="201">
        <f t="shared" si="3"/>
        <v>9.5</v>
      </c>
      <c r="F28" s="498"/>
      <c r="G28" s="477"/>
      <c r="H28" s="36"/>
      <c r="I28" s="204">
        <v>9.5</v>
      </c>
      <c r="J28" s="76"/>
      <c r="K28" s="77"/>
      <c r="L28" s="10"/>
    </row>
    <row r="29" spans="1:14" s="35" customFormat="1">
      <c r="A29" s="236"/>
      <c r="B29" s="470"/>
      <c r="C29" s="238"/>
      <c r="D29" s="239"/>
      <c r="E29" s="471"/>
      <c r="F29" s="499"/>
      <c r="G29" s="472"/>
      <c r="H29" s="36"/>
      <c r="I29" s="473"/>
      <c r="J29" s="474"/>
      <c r="K29" s="475"/>
      <c r="L29" s="10"/>
    </row>
    <row r="30" spans="1:14" s="35" customFormat="1">
      <c r="A30" s="20"/>
      <c r="B30" s="468"/>
      <c r="C30" s="66"/>
      <c r="D30" s="78"/>
      <c r="E30" s="133"/>
      <c r="F30" s="500"/>
      <c r="G30" s="44"/>
      <c r="H30" s="36"/>
      <c r="I30" s="73"/>
      <c r="J30" s="74"/>
      <c r="K30" s="68"/>
    </row>
    <row r="31" spans="1:14" s="35" customFormat="1">
      <c r="A31" s="20"/>
      <c r="B31" s="468"/>
      <c r="C31" s="66"/>
      <c r="D31" s="78"/>
      <c r="E31" s="133"/>
      <c r="F31" s="500"/>
      <c r="G31" s="44"/>
      <c r="H31" s="36"/>
      <c r="I31" s="73"/>
      <c r="J31" s="74"/>
      <c r="K31" s="68"/>
    </row>
    <row r="32" spans="1:14" s="35" customFormat="1">
      <c r="A32" s="20"/>
      <c r="B32" s="468"/>
      <c r="C32" s="66"/>
      <c r="D32" s="78"/>
      <c r="E32" s="133"/>
      <c r="F32" s="500"/>
      <c r="G32" s="44"/>
      <c r="H32" s="36"/>
      <c r="I32" s="73"/>
      <c r="J32" s="74"/>
      <c r="K32" s="68"/>
    </row>
    <row r="33" spans="1:14" s="35" customFormat="1">
      <c r="A33" s="20"/>
      <c r="B33" s="468"/>
      <c r="C33" s="66"/>
      <c r="D33" s="78"/>
      <c r="E33" s="133"/>
      <c r="F33" s="500"/>
      <c r="G33" s="44"/>
      <c r="H33" s="36"/>
      <c r="I33" s="73"/>
      <c r="J33" s="74"/>
      <c r="K33" s="68"/>
    </row>
    <row r="34" spans="1:14" s="35" customFormat="1">
      <c r="A34" s="20"/>
      <c r="B34" s="468"/>
      <c r="C34" s="66"/>
      <c r="D34" s="78"/>
      <c r="E34" s="133"/>
      <c r="F34" s="500"/>
      <c r="G34" s="44"/>
      <c r="H34" s="36"/>
      <c r="I34" s="73"/>
      <c r="J34" s="74"/>
      <c r="K34" s="68"/>
    </row>
    <row r="35" spans="1:14" s="35" customFormat="1">
      <c r="A35" s="20"/>
      <c r="B35" s="468"/>
      <c r="C35" s="66"/>
      <c r="D35" s="78"/>
      <c r="E35" s="133"/>
      <c r="F35" s="500"/>
      <c r="G35" s="44"/>
      <c r="H35" s="36"/>
      <c r="I35" s="73"/>
      <c r="J35" s="74"/>
      <c r="K35" s="68"/>
    </row>
    <row r="36" spans="1:14" s="35" customFormat="1">
      <c r="A36" s="20"/>
      <c r="B36" s="468"/>
      <c r="C36" s="66"/>
      <c r="D36" s="78"/>
      <c r="E36" s="133"/>
      <c r="F36" s="500"/>
      <c r="G36" s="44"/>
      <c r="H36" s="36"/>
      <c r="I36" s="73"/>
      <c r="J36" s="74"/>
      <c r="K36" s="68"/>
    </row>
    <row r="37" spans="1:14" s="35" customFormat="1">
      <c r="A37" s="20"/>
      <c r="B37" s="468"/>
      <c r="C37" s="66"/>
      <c r="D37" s="78"/>
      <c r="E37" s="133"/>
      <c r="F37" s="500"/>
      <c r="G37" s="44"/>
      <c r="H37" s="36"/>
      <c r="I37" s="73"/>
      <c r="J37" s="74"/>
      <c r="K37" s="68"/>
    </row>
    <row r="38" spans="1:14" s="35" customFormat="1">
      <c r="A38" s="20"/>
      <c r="B38" s="468"/>
      <c r="C38" s="66"/>
      <c r="D38" s="78"/>
      <c r="E38" s="133"/>
      <c r="F38" s="500"/>
      <c r="G38" s="44"/>
      <c r="H38" s="36"/>
      <c r="I38" s="73"/>
      <c r="J38" s="74"/>
      <c r="K38" s="68"/>
    </row>
    <row r="39" spans="1:14" s="4" customFormat="1">
      <c r="A39" s="24"/>
      <c r="B39" s="469"/>
      <c r="C39" s="179"/>
      <c r="D39" s="11"/>
      <c r="E39" s="134"/>
      <c r="F39" s="501"/>
      <c r="G39" s="45"/>
      <c r="H39" s="36"/>
      <c r="I39" s="73"/>
      <c r="J39" s="74"/>
      <c r="K39" s="68"/>
    </row>
    <row r="40" spans="1:14" ht="15.75">
      <c r="I40" s="34">
        <f>SUM(I13:I39)</f>
        <v>282.7</v>
      </c>
      <c r="J40" s="34">
        <f>SUM(J13:J39)</f>
        <v>275</v>
      </c>
      <c r="K40" s="34">
        <f>SUM(K13:K39)</f>
        <v>360</v>
      </c>
      <c r="N40" t="s">
        <v>462</v>
      </c>
    </row>
    <row r="41" spans="1:14" ht="15.75">
      <c r="I41" s="23"/>
      <c r="J41" s="23"/>
      <c r="K41" s="23"/>
    </row>
    <row r="42" spans="1:14">
      <c r="F42" s="536" t="s">
        <v>39</v>
      </c>
      <c r="G42" s="537"/>
      <c r="I42" s="137">
        <v>275</v>
      </c>
      <c r="J42" s="138">
        <v>275</v>
      </c>
      <c r="K42" s="139">
        <v>360</v>
      </c>
    </row>
    <row r="43" spans="1:14">
      <c r="F43" s="550" t="s">
        <v>97</v>
      </c>
      <c r="G43" s="551"/>
      <c r="I43" s="125">
        <f>I18+I19+I20+I21</f>
        <v>132.01</v>
      </c>
      <c r="J43" s="126">
        <f>J13+J14</f>
        <v>188.09</v>
      </c>
      <c r="K43" s="127">
        <f>K15+K16+K17</f>
        <v>325</v>
      </c>
    </row>
    <row r="44" spans="1:14">
      <c r="F44" s="562" t="s">
        <v>98</v>
      </c>
      <c r="G44" s="563"/>
      <c r="I44" s="49">
        <f>I25+I26+I27+I28</f>
        <v>150.69</v>
      </c>
      <c r="J44" s="50"/>
      <c r="K44" s="51"/>
    </row>
    <row r="45" spans="1:14" ht="15.75" customHeight="1"/>
    <row r="46" spans="1:14">
      <c r="F46" s="552" t="s">
        <v>40</v>
      </c>
      <c r="G46" s="553"/>
      <c r="I46" s="46">
        <v>0</v>
      </c>
      <c r="J46" s="47">
        <f t="shared" ref="J46:K46" si="4">J42-J43-J44</f>
        <v>86.91</v>
      </c>
      <c r="K46" s="48">
        <f t="shared" si="4"/>
        <v>35</v>
      </c>
    </row>
    <row r="47" spans="1:14">
      <c r="F47" s="554" t="s">
        <v>41</v>
      </c>
      <c r="G47" s="555"/>
      <c r="I47" s="49">
        <v>7.7</v>
      </c>
      <c r="J47" s="50"/>
      <c r="K47" s="51"/>
    </row>
  </sheetData>
  <mergeCells count="20">
    <mergeCell ref="F43:G43"/>
    <mergeCell ref="F46:G46"/>
    <mergeCell ref="F47:G47"/>
    <mergeCell ref="C2:D2"/>
    <mergeCell ref="C3:D3"/>
    <mergeCell ref="C4:D4"/>
    <mergeCell ref="F44:G44"/>
    <mergeCell ref="F15:F17"/>
    <mergeCell ref="F13:F14"/>
    <mergeCell ref="G13:G14"/>
    <mergeCell ref="G15:G17"/>
    <mergeCell ref="I10:K10"/>
    <mergeCell ref="I11:K11"/>
    <mergeCell ref="F10:G10"/>
    <mergeCell ref="F11:G11"/>
    <mergeCell ref="F42:G42"/>
    <mergeCell ref="F18:F21"/>
    <mergeCell ref="G18:G21"/>
    <mergeCell ref="I22:K22"/>
    <mergeCell ref="A22:G22"/>
  </mergeCells>
  <pageMargins left="0.23622047244094491" right="0.15748031496062992" top="0.55118110236220474" bottom="0.23622047244094491" header="0.19685039370078741" footer="0.15748031496062992"/>
  <pageSetup paperSize="9" scale="6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2:J34"/>
  <sheetViews>
    <sheetView topLeftCell="A10" zoomScale="82" zoomScaleNormal="82" workbookViewId="0">
      <selection activeCell="I38" sqref="I38"/>
    </sheetView>
  </sheetViews>
  <sheetFormatPr defaultRowHeight="15"/>
  <cols>
    <col min="1" max="1" width="25.85546875" bestFit="1" customWidth="1"/>
    <col min="2" max="2" width="25.140625" bestFit="1" customWidth="1"/>
    <col min="3" max="3" width="20.28515625" bestFit="1" customWidth="1"/>
    <col min="4" max="4" width="41.140625" customWidth="1"/>
    <col min="5" max="5" width="23.140625" customWidth="1"/>
    <col min="6" max="6" width="12.140625" customWidth="1"/>
    <col min="7" max="7" width="14.85546875" customWidth="1"/>
    <col min="8" max="8" width="6.140625" customWidth="1"/>
    <col min="9" max="9" width="31.140625" customWidth="1"/>
    <col min="10" max="10" width="4.85546875" customWidth="1"/>
    <col min="11" max="11" width="5.140625" bestFit="1" customWidth="1"/>
  </cols>
  <sheetData>
    <row r="2" spans="1:10">
      <c r="B2" s="38" t="s">
        <v>26</v>
      </c>
      <c r="C2" s="524" t="s">
        <v>27</v>
      </c>
      <c r="D2" s="525"/>
    </row>
    <row r="3" spans="1:10">
      <c r="B3" s="39" t="s">
        <v>28</v>
      </c>
      <c r="C3" s="526" t="s">
        <v>29</v>
      </c>
      <c r="D3" s="527"/>
    </row>
    <row r="4" spans="1:10">
      <c r="B4" s="40" t="s">
        <v>30</v>
      </c>
      <c r="C4" s="528" t="s">
        <v>31</v>
      </c>
      <c r="D4" s="529"/>
    </row>
    <row r="8" spans="1:10" ht="32.25" customHeight="1">
      <c r="A8" s="324" t="s">
        <v>22</v>
      </c>
    </row>
    <row r="9" spans="1:10" s="327" customFormat="1" ht="24" customHeight="1">
      <c r="A9" s="332" t="s">
        <v>43</v>
      </c>
      <c r="B9" s="332" t="s">
        <v>44</v>
      </c>
      <c r="C9" s="332" t="s">
        <v>32</v>
      </c>
      <c r="D9" s="332" t="s">
        <v>15</v>
      </c>
      <c r="E9" s="334" t="s">
        <v>16</v>
      </c>
      <c r="F9" s="606" t="s">
        <v>35</v>
      </c>
      <c r="G9" s="607"/>
      <c r="H9" s="333"/>
      <c r="I9" s="332" t="s">
        <v>253</v>
      </c>
    </row>
    <row r="10" spans="1:10" s="327" customFormat="1" ht="24" customHeight="1">
      <c r="A10" s="325" t="s">
        <v>17</v>
      </c>
      <c r="B10" s="325" t="s">
        <v>10</v>
      </c>
      <c r="C10" s="325" t="s">
        <v>11</v>
      </c>
      <c r="D10" s="325" t="s">
        <v>12</v>
      </c>
      <c r="E10" s="335" t="s">
        <v>13</v>
      </c>
      <c r="F10" s="608" t="s">
        <v>36</v>
      </c>
      <c r="G10" s="609"/>
      <c r="H10" s="326"/>
      <c r="I10" s="331" t="s">
        <v>33</v>
      </c>
      <c r="J10" s="326"/>
    </row>
    <row r="11" spans="1:10" s="323" customFormat="1" ht="24" customHeight="1">
      <c r="A11" s="25" t="s">
        <v>78</v>
      </c>
      <c r="B11" s="316">
        <v>42825</v>
      </c>
      <c r="C11" s="65" t="s">
        <v>86</v>
      </c>
      <c r="D11" s="214" t="s">
        <v>42</v>
      </c>
      <c r="E11" s="8">
        <v>100</v>
      </c>
      <c r="F11" s="209" t="s">
        <v>89</v>
      </c>
      <c r="G11" s="319">
        <v>42829</v>
      </c>
      <c r="H11" s="322"/>
      <c r="I11" s="342">
        <f>E11</f>
        <v>100</v>
      </c>
      <c r="J11" s="322"/>
    </row>
    <row r="12" spans="1:10" s="99" customFormat="1" ht="24" customHeight="1">
      <c r="A12" s="27" t="s">
        <v>78</v>
      </c>
      <c r="B12" s="16">
        <v>42858</v>
      </c>
      <c r="C12" s="66" t="s">
        <v>131</v>
      </c>
      <c r="D12" s="28" t="s">
        <v>46</v>
      </c>
      <c r="E12" s="9">
        <v>100</v>
      </c>
      <c r="F12" s="66" t="s">
        <v>134</v>
      </c>
      <c r="G12" s="320">
        <v>42858</v>
      </c>
      <c r="H12" s="6"/>
      <c r="I12" s="343">
        <f t="shared" ref="I12:I22" si="0">E12</f>
        <v>100</v>
      </c>
      <c r="J12" s="6"/>
    </row>
    <row r="13" spans="1:10" s="99" customFormat="1" ht="24" customHeight="1">
      <c r="A13" s="27" t="s">
        <v>78</v>
      </c>
      <c r="B13" s="265">
        <v>42886</v>
      </c>
      <c r="C13" s="66" t="s">
        <v>140</v>
      </c>
      <c r="D13" s="28" t="s">
        <v>47</v>
      </c>
      <c r="E13" s="9">
        <v>100</v>
      </c>
      <c r="F13" s="100" t="s">
        <v>144</v>
      </c>
      <c r="G13" s="44">
        <v>42886</v>
      </c>
      <c r="H13" s="6"/>
      <c r="I13" s="343">
        <f t="shared" si="0"/>
        <v>100</v>
      </c>
      <c r="J13" s="6"/>
    </row>
    <row r="14" spans="1:10" s="99" customFormat="1" ht="24" customHeight="1">
      <c r="A14" s="27" t="s">
        <v>78</v>
      </c>
      <c r="B14" s="265">
        <v>42915</v>
      </c>
      <c r="C14" s="66" t="s">
        <v>150</v>
      </c>
      <c r="D14" s="28" t="s">
        <v>48</v>
      </c>
      <c r="E14" s="9">
        <v>100</v>
      </c>
      <c r="F14" s="100" t="s">
        <v>149</v>
      </c>
      <c r="G14" s="44">
        <v>42916</v>
      </c>
      <c r="H14" s="6"/>
      <c r="I14" s="343">
        <f t="shared" si="0"/>
        <v>100</v>
      </c>
      <c r="J14" s="6"/>
    </row>
    <row r="15" spans="1:10" s="99" customFormat="1" ht="24" customHeight="1">
      <c r="A15" s="27" t="s">
        <v>78</v>
      </c>
      <c r="B15" s="265">
        <v>42928</v>
      </c>
      <c r="C15" s="66" t="s">
        <v>156</v>
      </c>
      <c r="D15" s="28" t="s">
        <v>49</v>
      </c>
      <c r="E15" s="9">
        <v>100</v>
      </c>
      <c r="F15" s="100" t="s">
        <v>153</v>
      </c>
      <c r="G15" s="44">
        <v>42942</v>
      </c>
      <c r="H15" s="6"/>
      <c r="I15" s="343">
        <f t="shared" si="0"/>
        <v>100</v>
      </c>
      <c r="J15" s="6"/>
    </row>
    <row r="16" spans="1:10" s="99" customFormat="1" ht="24" customHeight="1">
      <c r="A16" s="27" t="s">
        <v>78</v>
      </c>
      <c r="B16" s="265">
        <v>42976</v>
      </c>
      <c r="C16" s="66" t="s">
        <v>247</v>
      </c>
      <c r="D16" s="28" t="s">
        <v>50</v>
      </c>
      <c r="E16" s="9">
        <v>100</v>
      </c>
      <c r="F16" s="100" t="s">
        <v>252</v>
      </c>
      <c r="G16" s="44">
        <v>42977</v>
      </c>
      <c r="H16" s="6"/>
      <c r="I16" s="343">
        <f t="shared" si="0"/>
        <v>100</v>
      </c>
      <c r="J16" s="6"/>
    </row>
    <row r="17" spans="1:10" s="99" customFormat="1" ht="24" customHeight="1">
      <c r="A17" s="27" t="s">
        <v>78</v>
      </c>
      <c r="B17" s="16">
        <v>43005</v>
      </c>
      <c r="C17" s="66" t="s">
        <v>328</v>
      </c>
      <c r="D17" s="28" t="s">
        <v>51</v>
      </c>
      <c r="E17" s="9">
        <v>100</v>
      </c>
      <c r="F17" s="100" t="s">
        <v>329</v>
      </c>
      <c r="G17" s="43">
        <v>43007</v>
      </c>
      <c r="H17" s="6"/>
      <c r="I17" s="343">
        <f t="shared" si="0"/>
        <v>100</v>
      </c>
      <c r="J17" s="6"/>
    </row>
    <row r="18" spans="1:10" s="99" customFormat="1" ht="24" customHeight="1">
      <c r="A18" s="27" t="s">
        <v>78</v>
      </c>
      <c r="B18" s="16">
        <v>43041</v>
      </c>
      <c r="C18" s="66" t="s">
        <v>327</v>
      </c>
      <c r="D18" s="28" t="s">
        <v>52</v>
      </c>
      <c r="E18" s="9">
        <v>100</v>
      </c>
      <c r="F18" s="100" t="s">
        <v>326</v>
      </c>
      <c r="G18" s="43">
        <v>43042</v>
      </c>
      <c r="H18" s="6"/>
      <c r="I18" s="343">
        <f t="shared" si="0"/>
        <v>100</v>
      </c>
      <c r="J18" s="6"/>
    </row>
    <row r="19" spans="1:10" s="99" customFormat="1" ht="24" customHeight="1">
      <c r="A19" s="27" t="s">
        <v>78</v>
      </c>
      <c r="B19" s="16">
        <v>43066</v>
      </c>
      <c r="C19" s="66" t="s">
        <v>358</v>
      </c>
      <c r="D19" s="28" t="s">
        <v>53</v>
      </c>
      <c r="E19" s="9">
        <v>100</v>
      </c>
      <c r="F19" s="100" t="s">
        <v>360</v>
      </c>
      <c r="G19" s="43">
        <v>43067</v>
      </c>
      <c r="H19" s="6"/>
      <c r="I19" s="343">
        <f t="shared" si="0"/>
        <v>100</v>
      </c>
      <c r="J19" s="6"/>
    </row>
    <row r="20" spans="1:10" s="99" customFormat="1" ht="24" customHeight="1">
      <c r="A20" s="27" t="s">
        <v>78</v>
      </c>
      <c r="B20" s="16">
        <v>43066</v>
      </c>
      <c r="C20" s="66" t="s">
        <v>359</v>
      </c>
      <c r="D20" s="28" t="s">
        <v>54</v>
      </c>
      <c r="E20" s="9">
        <v>100</v>
      </c>
      <c r="F20" s="100" t="s">
        <v>361</v>
      </c>
      <c r="G20" s="43">
        <v>43087</v>
      </c>
      <c r="H20" s="6"/>
      <c r="I20" s="343">
        <f t="shared" si="0"/>
        <v>100</v>
      </c>
      <c r="J20" s="6"/>
    </row>
    <row r="21" spans="1:10" s="99" customFormat="1" ht="24" customHeight="1">
      <c r="A21" s="27" t="s">
        <v>353</v>
      </c>
      <c r="B21" s="16">
        <v>43137</v>
      </c>
      <c r="C21" s="66" t="s">
        <v>355</v>
      </c>
      <c r="D21" s="28" t="s">
        <v>55</v>
      </c>
      <c r="E21" s="9">
        <v>100</v>
      </c>
      <c r="F21" s="100" t="s">
        <v>354</v>
      </c>
      <c r="G21" s="43">
        <v>43140</v>
      </c>
      <c r="H21" s="6"/>
      <c r="I21" s="343">
        <f t="shared" si="0"/>
        <v>100</v>
      </c>
      <c r="J21" s="6"/>
    </row>
    <row r="22" spans="1:10" s="99" customFormat="1" ht="24" customHeight="1">
      <c r="A22" s="29" t="s">
        <v>353</v>
      </c>
      <c r="B22" s="185">
        <v>43164</v>
      </c>
      <c r="C22" s="179" t="s">
        <v>449</v>
      </c>
      <c r="D22" s="52" t="s">
        <v>56</v>
      </c>
      <c r="E22" s="317">
        <v>106.67</v>
      </c>
      <c r="F22" s="462" t="s">
        <v>450</v>
      </c>
      <c r="G22" s="318">
        <v>43166</v>
      </c>
      <c r="H22" s="6"/>
      <c r="I22" s="330">
        <f t="shared" si="0"/>
        <v>106.67</v>
      </c>
      <c r="J22" s="6"/>
    </row>
    <row r="23" spans="1:10" s="99" customFormat="1" ht="24" customHeight="1">
      <c r="E23" s="617" t="s">
        <v>57</v>
      </c>
      <c r="F23" s="618"/>
      <c r="G23" s="619"/>
      <c r="I23" s="341">
        <f>SUM(I11:I22)</f>
        <v>1206.67</v>
      </c>
    </row>
    <row r="24" spans="1:10" s="99" customFormat="1" ht="24" customHeight="1">
      <c r="E24" s="611" t="s">
        <v>254</v>
      </c>
      <c r="F24" s="612"/>
      <c r="G24" s="613"/>
      <c r="I24" s="278">
        <v>1206.67</v>
      </c>
    </row>
    <row r="25" spans="1:10" s="99" customFormat="1" ht="24" customHeight="1">
      <c r="E25" s="614" t="s">
        <v>58</v>
      </c>
      <c r="F25" s="615"/>
      <c r="G25" s="616"/>
      <c r="I25" s="340">
        <f>I23-I24</f>
        <v>0</v>
      </c>
    </row>
    <row r="28" spans="1:10">
      <c r="E28" s="610" t="s">
        <v>364</v>
      </c>
      <c r="F28" s="595"/>
      <c r="G28" s="595"/>
      <c r="H28" s="595"/>
      <c r="I28" s="595"/>
    </row>
    <row r="30" spans="1:10">
      <c r="E30" s="596" t="s">
        <v>351</v>
      </c>
      <c r="F30" s="596"/>
      <c r="G30" s="596"/>
      <c r="H30" s="596"/>
      <c r="I30" s="596"/>
    </row>
    <row r="34" spans="5:9">
      <c r="E34" s="596" t="s">
        <v>343</v>
      </c>
      <c r="F34" s="596"/>
      <c r="G34" s="596"/>
      <c r="H34" s="596"/>
      <c r="I34" s="596"/>
    </row>
  </sheetData>
  <mergeCells count="11">
    <mergeCell ref="E23:G23"/>
    <mergeCell ref="C2:D2"/>
    <mergeCell ref="C3:D3"/>
    <mergeCell ref="C4:D4"/>
    <mergeCell ref="F9:G9"/>
    <mergeCell ref="F10:G10"/>
    <mergeCell ref="E28:I28"/>
    <mergeCell ref="E30:I30"/>
    <mergeCell ref="E34:I34"/>
    <mergeCell ref="E24:G24"/>
    <mergeCell ref="E25:G25"/>
  </mergeCells>
  <pageMargins left="0.23622047244094491" right="0.15748031496062992" top="0.47244094488188981" bottom="0.23622047244094491" header="0.19685039370078741" footer="0.15748031496062992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V86"/>
  <sheetViews>
    <sheetView topLeftCell="A48" zoomScale="76" zoomScaleNormal="76" workbookViewId="0">
      <selection activeCell="J82" sqref="J82"/>
    </sheetView>
  </sheetViews>
  <sheetFormatPr defaultRowHeight="15"/>
  <cols>
    <col min="1" max="1" width="41.5703125" bestFit="1" customWidth="1"/>
    <col min="2" max="4" width="22.85546875" customWidth="1"/>
    <col min="5" max="5" width="16" bestFit="1" customWidth="1"/>
    <col min="6" max="20" width="9.28515625" customWidth="1"/>
  </cols>
  <sheetData>
    <row r="1" spans="1:13">
      <c r="H1" s="57"/>
      <c r="I1" s="57"/>
    </row>
    <row r="2" spans="1:13">
      <c r="B2" s="38" t="s">
        <v>26</v>
      </c>
      <c r="C2" s="524" t="s">
        <v>27</v>
      </c>
      <c r="D2" s="525"/>
      <c r="H2" s="37"/>
      <c r="I2" s="37"/>
    </row>
    <row r="3" spans="1:13">
      <c r="B3" s="39" t="s">
        <v>28</v>
      </c>
      <c r="C3" s="526" t="s">
        <v>29</v>
      </c>
      <c r="D3" s="527"/>
      <c r="H3" s="37"/>
      <c r="I3" s="37"/>
    </row>
    <row r="4" spans="1:13">
      <c r="B4" s="40" t="s">
        <v>30</v>
      </c>
      <c r="C4" s="528" t="s">
        <v>31</v>
      </c>
      <c r="D4" s="529"/>
      <c r="H4" s="37"/>
      <c r="I4" s="37"/>
    </row>
    <row r="5" spans="1:13">
      <c r="H5" s="37"/>
      <c r="I5" s="37"/>
    </row>
    <row r="6" spans="1:13">
      <c r="H6" s="37"/>
      <c r="I6" s="37"/>
    </row>
    <row r="7" spans="1:13" ht="15.75" hidden="1">
      <c r="G7" s="53"/>
      <c r="H7" s="53"/>
      <c r="I7" s="53"/>
      <c r="J7" s="57"/>
      <c r="K7" s="57"/>
      <c r="L7" s="57"/>
      <c r="M7" s="57"/>
    </row>
    <row r="8" spans="1:13" ht="30" hidden="1">
      <c r="A8" s="57"/>
      <c r="B8" s="140" t="s">
        <v>79</v>
      </c>
      <c r="C8" s="140" t="s">
        <v>80</v>
      </c>
      <c r="D8" s="140" t="s">
        <v>81</v>
      </c>
      <c r="G8" s="353"/>
      <c r="H8" s="353"/>
      <c r="I8" s="353"/>
      <c r="J8" s="57"/>
      <c r="K8" s="57"/>
      <c r="L8" s="57"/>
      <c r="M8" s="57"/>
    </row>
    <row r="9" spans="1:13" ht="15.75" hidden="1">
      <c r="A9" s="96" t="s">
        <v>0</v>
      </c>
      <c r="B9" s="152">
        <v>910</v>
      </c>
      <c r="C9" s="152">
        <f>G9+H9+I9</f>
        <v>0</v>
      </c>
      <c r="D9" s="153">
        <f>B9-C9</f>
        <v>910</v>
      </c>
      <c r="G9" s="354"/>
      <c r="H9" s="354"/>
      <c r="I9" s="354"/>
      <c r="J9" s="57"/>
      <c r="K9" s="57"/>
      <c r="L9" s="57"/>
      <c r="M9" s="57"/>
    </row>
    <row r="10" spans="1:13" ht="15.75" hidden="1">
      <c r="A10" s="303" t="s">
        <v>2</v>
      </c>
      <c r="B10" s="304">
        <v>3620.01</v>
      </c>
      <c r="C10" s="304">
        <f t="shared" ref="C10" si="0">G10+H10+I10</f>
        <v>0</v>
      </c>
      <c r="D10" s="305">
        <f t="shared" ref="D10:D14" si="1">B10-C10</f>
        <v>3620.01</v>
      </c>
      <c r="G10" s="354"/>
      <c r="H10" s="354"/>
      <c r="I10" s="354"/>
      <c r="J10" s="57"/>
      <c r="K10" s="57"/>
      <c r="L10" s="57"/>
      <c r="M10" s="57"/>
    </row>
    <row r="11" spans="1:13" ht="15.75" hidden="1">
      <c r="A11" s="306"/>
      <c r="B11" s="307"/>
      <c r="C11" s="307"/>
      <c r="D11" s="308"/>
      <c r="G11" s="354"/>
      <c r="H11" s="354"/>
      <c r="I11" s="354"/>
      <c r="J11" s="57"/>
      <c r="K11" s="57"/>
      <c r="L11" s="57"/>
      <c r="M11" s="57"/>
    </row>
    <row r="12" spans="1:13" ht="15.75" hidden="1">
      <c r="A12" s="312" t="s">
        <v>1</v>
      </c>
      <c r="B12" s="583">
        <v>22082.01</v>
      </c>
      <c r="C12" s="584"/>
      <c r="D12" s="585"/>
      <c r="G12" s="354"/>
      <c r="H12" s="354"/>
      <c r="I12" s="354"/>
      <c r="J12" s="57"/>
      <c r="K12" s="57"/>
      <c r="L12" s="57"/>
      <c r="M12" s="57"/>
    </row>
    <row r="13" spans="1:13" ht="15.75" hidden="1">
      <c r="A13" s="309" t="s">
        <v>105</v>
      </c>
      <c r="B13" s="310">
        <f>B12*90/100</f>
        <v>19873.808999999997</v>
      </c>
      <c r="C13" s="313">
        <f>G13+H13+I13</f>
        <v>0</v>
      </c>
      <c r="D13" s="311">
        <f t="shared" si="1"/>
        <v>19873.808999999997</v>
      </c>
      <c r="G13" s="355"/>
      <c r="H13" s="355"/>
      <c r="I13" s="355"/>
      <c r="J13" s="57"/>
      <c r="K13" s="57"/>
      <c r="L13" s="57"/>
      <c r="M13" s="57"/>
    </row>
    <row r="14" spans="1:13" ht="15.75" hidden="1">
      <c r="A14" s="97" t="s">
        <v>59</v>
      </c>
      <c r="B14" s="150">
        <f>B12*10/100</f>
        <v>2208.2009999999996</v>
      </c>
      <c r="C14" s="150">
        <v>1104.1199999999999</v>
      </c>
      <c r="D14" s="151">
        <f t="shared" si="1"/>
        <v>1104.0809999999997</v>
      </c>
      <c r="G14" s="354"/>
      <c r="H14" s="354"/>
      <c r="I14" s="354"/>
      <c r="J14" s="57"/>
      <c r="K14" s="57"/>
      <c r="L14" s="57"/>
      <c r="M14" s="57"/>
    </row>
    <row r="15" spans="1:13" hidden="1">
      <c r="B15" s="351" t="s">
        <v>334</v>
      </c>
      <c r="C15" s="352">
        <f>+C13+C14</f>
        <v>1104.1199999999999</v>
      </c>
      <c r="D15" s="352">
        <f>+D13+D14</f>
        <v>20977.889999999996</v>
      </c>
      <c r="G15" s="57"/>
      <c r="H15" s="57"/>
      <c r="I15" s="57"/>
      <c r="J15" s="57"/>
      <c r="K15" s="57"/>
      <c r="L15" s="57"/>
      <c r="M15" s="57"/>
    </row>
    <row r="16" spans="1:13" hidden="1">
      <c r="B16" s="58"/>
      <c r="E16" s="58"/>
      <c r="G16" s="57"/>
      <c r="H16" s="57"/>
      <c r="I16" s="57"/>
      <c r="J16" s="57"/>
      <c r="K16" s="57"/>
      <c r="L16" s="57"/>
      <c r="M16" s="57"/>
    </row>
    <row r="17" spans="1:13" hidden="1">
      <c r="A17" t="s">
        <v>242</v>
      </c>
      <c r="B17" s="58">
        <v>13500</v>
      </c>
      <c r="G17" s="57"/>
      <c r="H17" s="57"/>
      <c r="I17" s="57"/>
      <c r="J17" s="57"/>
      <c r="K17" s="57"/>
      <c r="L17" s="57"/>
      <c r="M17" s="57"/>
    </row>
    <row r="18" spans="1:13" hidden="1">
      <c r="A18" t="s">
        <v>243</v>
      </c>
      <c r="B18">
        <f>570*9</f>
        <v>5130</v>
      </c>
      <c r="G18" s="57"/>
      <c r="H18" s="57"/>
      <c r="I18" s="57"/>
      <c r="J18" s="57"/>
      <c r="K18" s="57"/>
      <c r="L18" s="57"/>
      <c r="M18" s="57"/>
    </row>
    <row r="19" spans="1:13" hidden="1">
      <c r="A19" t="s">
        <v>244</v>
      </c>
      <c r="B19">
        <f>165*9</f>
        <v>1485</v>
      </c>
      <c r="G19" s="57"/>
      <c r="H19" s="57"/>
      <c r="I19" s="57"/>
      <c r="J19" s="57"/>
      <c r="K19" s="57"/>
      <c r="L19" s="57"/>
      <c r="M19" s="57"/>
    </row>
    <row r="20" spans="1:13" hidden="1">
      <c r="A20" t="s">
        <v>246</v>
      </c>
      <c r="B20" s="315">
        <v>645.25</v>
      </c>
      <c r="G20" s="57"/>
      <c r="H20" s="57"/>
      <c r="I20" s="57"/>
      <c r="J20" s="57"/>
      <c r="K20" s="57"/>
      <c r="L20" s="57"/>
      <c r="M20" s="57"/>
    </row>
    <row r="21" spans="1:13" hidden="1">
      <c r="A21" t="s">
        <v>245</v>
      </c>
      <c r="B21" s="314">
        <f>B17-B18-B19-B20</f>
        <v>6239.75</v>
      </c>
    </row>
    <row r="22" spans="1:13" hidden="1"/>
    <row r="23" spans="1:13" hidden="1"/>
    <row r="24" spans="1:13" hidden="1"/>
    <row r="25" spans="1:13" hidden="1"/>
    <row r="26" spans="1:13" ht="30" hidden="1">
      <c r="A26" s="356" t="s">
        <v>332</v>
      </c>
      <c r="B26" s="357" t="s">
        <v>79</v>
      </c>
      <c r="C26" s="357" t="s">
        <v>80</v>
      </c>
      <c r="D26" s="357" t="s">
        <v>81</v>
      </c>
    </row>
    <row r="27" spans="1:13" ht="15.75" hidden="1">
      <c r="A27" s="358" t="s">
        <v>0</v>
      </c>
      <c r="B27" s="359">
        <v>910</v>
      </c>
      <c r="C27" s="359">
        <f>G27+H27+I27</f>
        <v>0</v>
      </c>
      <c r="D27" s="360">
        <f>B27-C27</f>
        <v>910</v>
      </c>
    </row>
    <row r="28" spans="1:13" ht="15.75" hidden="1">
      <c r="A28" s="361" t="s">
        <v>2</v>
      </c>
      <c r="B28" s="362">
        <v>3620.01</v>
      </c>
      <c r="C28" s="362">
        <f t="shared" ref="C28" si="2">G28+H28+I28</f>
        <v>0</v>
      </c>
      <c r="D28" s="363">
        <f t="shared" ref="D28" si="3">B28-C28</f>
        <v>3620.01</v>
      </c>
    </row>
    <row r="29" spans="1:13" ht="15.75" hidden="1">
      <c r="A29" s="364"/>
      <c r="B29" s="365"/>
      <c r="C29" s="365"/>
      <c r="D29" s="366"/>
    </row>
    <row r="30" spans="1:13" ht="15.75" hidden="1">
      <c r="A30" s="367" t="s">
        <v>1</v>
      </c>
      <c r="B30" s="586">
        <v>22082.01</v>
      </c>
      <c r="C30" s="587"/>
      <c r="D30" s="588"/>
    </row>
    <row r="31" spans="1:13" ht="15.75" hidden="1">
      <c r="A31" s="368" t="s">
        <v>105</v>
      </c>
      <c r="B31" s="369">
        <f>B30*90/100</f>
        <v>19873.808999999997</v>
      </c>
      <c r="C31" s="369">
        <f>SUM(C32:C37)</f>
        <v>4434.12</v>
      </c>
      <c r="D31" s="370">
        <f t="shared" ref="D31:D38" si="4">B31-C31</f>
        <v>15439.688999999998</v>
      </c>
    </row>
    <row r="32" spans="1:13" ht="15.75" hidden="1">
      <c r="A32" s="371" t="s">
        <v>333</v>
      </c>
      <c r="B32" s="372"/>
      <c r="C32" s="372">
        <f>+C15</f>
        <v>1104.1199999999999</v>
      </c>
      <c r="D32" s="373"/>
    </row>
    <row r="33" spans="1:20" ht="15.75" hidden="1">
      <c r="A33" s="374" t="s">
        <v>331</v>
      </c>
      <c r="B33" s="372"/>
      <c r="C33" s="372">
        <v>2840</v>
      </c>
      <c r="D33" s="373"/>
      <c r="E33" t="s">
        <v>335</v>
      </c>
    </row>
    <row r="34" spans="1:20" ht="15.75" hidden="1">
      <c r="A34" s="374" t="s">
        <v>336</v>
      </c>
      <c r="B34" s="372"/>
      <c r="C34" s="372">
        <v>330</v>
      </c>
      <c r="D34" s="373"/>
      <c r="E34" t="s">
        <v>337</v>
      </c>
    </row>
    <row r="35" spans="1:20" ht="15.75" hidden="1">
      <c r="A35" s="374" t="s">
        <v>340</v>
      </c>
      <c r="B35" s="372"/>
      <c r="C35" s="372">
        <v>160</v>
      </c>
      <c r="D35" s="373"/>
      <c r="E35" t="s">
        <v>338</v>
      </c>
    </row>
    <row r="36" spans="1:20" ht="15.75" hidden="1">
      <c r="A36" s="374" t="s">
        <v>341</v>
      </c>
      <c r="B36" s="372"/>
      <c r="C36" s="372"/>
      <c r="D36" s="373"/>
      <c r="E36" t="s">
        <v>342</v>
      </c>
    </row>
    <row r="37" spans="1:20" ht="15.75" hidden="1">
      <c r="A37" s="374" t="s">
        <v>339</v>
      </c>
      <c r="B37" s="372"/>
      <c r="C37" s="372"/>
      <c r="D37" s="373"/>
      <c r="E37" t="s">
        <v>337</v>
      </c>
    </row>
    <row r="38" spans="1:20" ht="15.75" hidden="1">
      <c r="A38" s="375" t="s">
        <v>59</v>
      </c>
      <c r="B38" s="376">
        <f>B30*10/100</f>
        <v>2208.2009999999996</v>
      </c>
      <c r="C38" s="376"/>
      <c r="D38" s="377">
        <f t="shared" si="4"/>
        <v>2208.2009999999996</v>
      </c>
    </row>
    <row r="40" spans="1:20" ht="30">
      <c r="A40" s="381"/>
      <c r="B40" s="379" t="s">
        <v>79</v>
      </c>
      <c r="C40" s="379" t="s">
        <v>80</v>
      </c>
      <c r="D40" s="380" t="s">
        <v>463</v>
      </c>
      <c r="F40" s="388">
        <v>42795</v>
      </c>
      <c r="G40" s="389">
        <v>42826</v>
      </c>
      <c r="H40" s="389">
        <v>42856</v>
      </c>
      <c r="I40" s="389">
        <v>42887</v>
      </c>
      <c r="J40" s="389">
        <v>42917</v>
      </c>
      <c r="K40" s="389">
        <v>42948</v>
      </c>
      <c r="L40" s="389">
        <v>42979</v>
      </c>
      <c r="M40" s="389">
        <v>43009</v>
      </c>
      <c r="N40" s="389">
        <v>43040</v>
      </c>
      <c r="O40" s="389">
        <v>43070</v>
      </c>
      <c r="P40" s="389">
        <v>43101</v>
      </c>
      <c r="Q40" s="389">
        <v>43132</v>
      </c>
      <c r="R40" s="389">
        <v>43160</v>
      </c>
      <c r="S40" s="389">
        <v>43191</v>
      </c>
      <c r="T40" s="390">
        <v>43221</v>
      </c>
    </row>
    <row r="41" spans="1:20" ht="15.75">
      <c r="A41" s="382" t="s">
        <v>0</v>
      </c>
      <c r="B41" s="387">
        <f>SUM(B42:B44)</f>
        <v>910</v>
      </c>
      <c r="C41" s="387">
        <f>SUM(C42:C44)</f>
        <v>910</v>
      </c>
      <c r="D41" s="308">
        <f>SUM(D42:D44)</f>
        <v>0</v>
      </c>
      <c r="F41" s="412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4"/>
    </row>
    <row r="42" spans="1:20" ht="15.75">
      <c r="A42" s="383" t="s">
        <v>343</v>
      </c>
      <c r="B42" s="400">
        <v>360</v>
      </c>
      <c r="C42" s="400">
        <f>SUM(F42:T42)</f>
        <v>360</v>
      </c>
      <c r="D42" s="401">
        <f>B42-C42</f>
        <v>0</v>
      </c>
      <c r="F42" s="391"/>
      <c r="G42" s="392">
        <v>325</v>
      </c>
      <c r="H42" s="392"/>
      <c r="I42" s="392"/>
      <c r="J42" s="392"/>
      <c r="K42" s="392"/>
      <c r="L42" s="392"/>
      <c r="M42" s="392"/>
      <c r="N42" s="392"/>
      <c r="O42" s="392"/>
      <c r="P42" s="392"/>
      <c r="Q42" s="392"/>
      <c r="R42" s="392">
        <v>35</v>
      </c>
      <c r="S42" s="392"/>
      <c r="T42" s="393"/>
    </row>
    <row r="43" spans="1:20" ht="15.75">
      <c r="A43" s="384" t="s">
        <v>344</v>
      </c>
      <c r="B43" s="402">
        <v>275</v>
      </c>
      <c r="C43" s="400">
        <f t="shared" ref="C43:C44" si="5">SUM(F43:T43)</f>
        <v>275</v>
      </c>
      <c r="D43" s="401">
        <f t="shared" ref="D43:D44" si="6">B43-C43</f>
        <v>0</v>
      </c>
      <c r="F43" s="394"/>
      <c r="G43" s="395">
        <v>188.09</v>
      </c>
      <c r="H43" s="395"/>
      <c r="I43" s="395"/>
      <c r="J43" s="395"/>
      <c r="K43" s="395"/>
      <c r="L43" s="395"/>
      <c r="M43" s="395"/>
      <c r="N43" s="395"/>
      <c r="O43" s="395"/>
      <c r="P43" s="395"/>
      <c r="Q43" s="395"/>
      <c r="R43" s="395">
        <v>86.91</v>
      </c>
      <c r="S43" s="395"/>
      <c r="T43" s="396"/>
    </row>
    <row r="44" spans="1:20" ht="15.75">
      <c r="A44" s="385" t="s">
        <v>345</v>
      </c>
      <c r="B44" s="403">
        <v>275</v>
      </c>
      <c r="C44" s="400">
        <f t="shared" si="5"/>
        <v>275</v>
      </c>
      <c r="D44" s="401">
        <f t="shared" si="6"/>
        <v>0</v>
      </c>
      <c r="F44" s="397"/>
      <c r="G44" s="398">
        <v>132.01</v>
      </c>
      <c r="H44" s="398"/>
      <c r="I44" s="398"/>
      <c r="J44" s="398"/>
      <c r="K44" s="398"/>
      <c r="L44" s="398"/>
      <c r="M44" s="398"/>
      <c r="N44" s="398">
        <v>142.99</v>
      </c>
      <c r="O44" s="398"/>
      <c r="P44" s="398"/>
      <c r="Q44" s="398"/>
      <c r="R44" s="398"/>
      <c r="S44" s="398"/>
      <c r="T44" s="399"/>
    </row>
    <row r="45" spans="1:20" ht="15.75">
      <c r="A45" s="382" t="s">
        <v>2</v>
      </c>
      <c r="B45" s="387">
        <f>SUM(B46:B48)</f>
        <v>3196.67</v>
      </c>
      <c r="C45" s="387">
        <f>SUM(C46:C48)</f>
        <v>3213.34</v>
      </c>
      <c r="D45" s="515">
        <f>SUM(D46:D48)</f>
        <v>-16.670000000000186</v>
      </c>
      <c r="F45" s="574"/>
      <c r="G45" s="575"/>
      <c r="H45" s="575"/>
      <c r="I45" s="575"/>
      <c r="J45" s="575"/>
      <c r="K45" s="575"/>
      <c r="L45" s="575"/>
      <c r="M45" s="575"/>
      <c r="N45" s="575"/>
      <c r="O45" s="575"/>
      <c r="P45" s="575"/>
      <c r="Q45" s="575"/>
      <c r="R45" s="575"/>
      <c r="S45" s="575"/>
      <c r="T45" s="576"/>
    </row>
    <row r="46" spans="1:20" ht="15.75">
      <c r="A46" s="383" t="s">
        <v>343</v>
      </c>
      <c r="B46" s="400">
        <v>1206.67</v>
      </c>
      <c r="C46" s="400">
        <f>SUM(F46:T46)</f>
        <v>1206.67</v>
      </c>
      <c r="D46" s="401">
        <f>B46-C46</f>
        <v>0</v>
      </c>
      <c r="F46" s="391"/>
      <c r="G46" s="392">
        <v>100</v>
      </c>
      <c r="H46" s="392">
        <v>100</v>
      </c>
      <c r="I46" s="392">
        <v>100</v>
      </c>
      <c r="J46" s="392">
        <v>100</v>
      </c>
      <c r="K46" s="392">
        <v>100</v>
      </c>
      <c r="L46" s="392">
        <v>100</v>
      </c>
      <c r="M46" s="392">
        <v>100</v>
      </c>
      <c r="N46" s="392">
        <v>100</v>
      </c>
      <c r="O46" s="392">
        <v>100</v>
      </c>
      <c r="P46" s="392">
        <v>100</v>
      </c>
      <c r="Q46" s="392">
        <v>100</v>
      </c>
      <c r="R46" s="392">
        <v>106.67</v>
      </c>
      <c r="S46" s="392"/>
      <c r="T46" s="393"/>
    </row>
    <row r="47" spans="1:20" ht="15.75">
      <c r="A47" s="384" t="s">
        <v>344</v>
      </c>
      <c r="B47" s="402">
        <v>1193.33</v>
      </c>
      <c r="C47" s="402">
        <f t="shared" ref="C47:C48" si="7">SUM(F47:T47)</f>
        <v>1206.67</v>
      </c>
      <c r="D47" s="503">
        <f t="shared" ref="D47:D48" si="8">B47-C47</f>
        <v>-13.340000000000146</v>
      </c>
      <c r="F47" s="394"/>
      <c r="G47" s="392">
        <v>100</v>
      </c>
      <c r="H47" s="392">
        <v>100</v>
      </c>
      <c r="I47" s="392">
        <v>100</v>
      </c>
      <c r="J47" s="392">
        <v>100</v>
      </c>
      <c r="K47" s="392">
        <v>100</v>
      </c>
      <c r="L47" s="392">
        <v>100</v>
      </c>
      <c r="M47" s="392">
        <v>100</v>
      </c>
      <c r="N47" s="392">
        <v>100</v>
      </c>
      <c r="O47" s="395">
        <v>100</v>
      </c>
      <c r="P47" s="395">
        <v>100</v>
      </c>
      <c r="Q47" s="395">
        <v>100</v>
      </c>
      <c r="R47" s="395">
        <v>106.67</v>
      </c>
      <c r="S47" s="395"/>
      <c r="T47" s="396"/>
    </row>
    <row r="48" spans="1:20" ht="15.75">
      <c r="A48" s="386" t="s">
        <v>345</v>
      </c>
      <c r="B48" s="404">
        <v>796.67</v>
      </c>
      <c r="C48" s="404">
        <f t="shared" si="7"/>
        <v>800</v>
      </c>
      <c r="D48" s="504">
        <f t="shared" si="8"/>
        <v>-3.3300000000000409</v>
      </c>
      <c r="F48" s="149"/>
      <c r="G48" s="59"/>
      <c r="H48" s="59">
        <v>100</v>
      </c>
      <c r="I48" s="59">
        <v>100</v>
      </c>
      <c r="J48" s="59">
        <v>100</v>
      </c>
      <c r="K48" s="59">
        <v>100</v>
      </c>
      <c r="L48" s="59">
        <v>100</v>
      </c>
      <c r="M48" s="59">
        <v>100</v>
      </c>
      <c r="N48" s="59">
        <v>100</v>
      </c>
      <c r="O48" s="59">
        <v>100</v>
      </c>
      <c r="P48" s="456"/>
      <c r="Q48" s="456"/>
      <c r="R48" s="456"/>
      <c r="S48" s="59"/>
      <c r="T48" s="60"/>
    </row>
    <row r="51" spans="1:22" ht="30">
      <c r="A51" s="417">
        <f>B53+B57</f>
        <v>19499.670000000002</v>
      </c>
      <c r="B51" s="379" t="s">
        <v>79</v>
      </c>
      <c r="C51" s="379" t="s">
        <v>80</v>
      </c>
      <c r="D51" s="380" t="s">
        <v>463</v>
      </c>
      <c r="F51" s="388">
        <v>42795</v>
      </c>
      <c r="G51" s="389">
        <v>42826</v>
      </c>
      <c r="H51" s="389">
        <v>42856</v>
      </c>
      <c r="I51" s="389">
        <v>42887</v>
      </c>
      <c r="J51" s="389">
        <v>42917</v>
      </c>
      <c r="K51" s="389">
        <v>42948</v>
      </c>
      <c r="L51" s="389">
        <v>42979</v>
      </c>
      <c r="M51" s="389">
        <v>43009</v>
      </c>
      <c r="N51" s="389">
        <v>43040</v>
      </c>
      <c r="O51" s="389">
        <v>43070</v>
      </c>
      <c r="P51" s="389">
        <v>43101</v>
      </c>
      <c r="Q51" s="389">
        <v>43132</v>
      </c>
      <c r="R51" s="389">
        <v>43160</v>
      </c>
      <c r="S51" s="389">
        <v>43191</v>
      </c>
      <c r="T51" s="390">
        <v>43221</v>
      </c>
    </row>
    <row r="52" spans="1:22" ht="15.75">
      <c r="A52" s="415" t="s">
        <v>1</v>
      </c>
      <c r="B52" s="416"/>
      <c r="C52" s="416"/>
      <c r="D52" s="416"/>
      <c r="F52" s="577"/>
      <c r="G52" s="578"/>
      <c r="H52" s="578"/>
      <c r="I52" s="578"/>
      <c r="J52" s="578"/>
      <c r="K52" s="578"/>
      <c r="L52" s="578"/>
      <c r="M52" s="578"/>
      <c r="N52" s="578"/>
      <c r="O52" s="578"/>
      <c r="P52" s="578"/>
      <c r="Q52" s="578"/>
      <c r="R52" s="578"/>
      <c r="S52" s="578"/>
      <c r="T52" s="579"/>
    </row>
    <row r="53" spans="1:22" ht="21">
      <c r="A53" s="430" t="s">
        <v>59</v>
      </c>
      <c r="B53" s="427">
        <f>SUM(B54:B56)</f>
        <v>1949.97</v>
      </c>
      <c r="C53" s="427">
        <f>SUM(C54:C56)</f>
        <v>1949.97</v>
      </c>
      <c r="D53" s="428">
        <f>SUM(D54:D56)</f>
        <v>0</v>
      </c>
      <c r="F53" s="580"/>
      <c r="G53" s="581"/>
      <c r="H53" s="581"/>
      <c r="I53" s="581"/>
      <c r="J53" s="581"/>
      <c r="K53" s="581"/>
      <c r="L53" s="581"/>
      <c r="M53" s="581"/>
      <c r="N53" s="581"/>
      <c r="O53" s="581"/>
      <c r="P53" s="581"/>
      <c r="Q53" s="581"/>
      <c r="R53" s="581"/>
      <c r="S53" s="581"/>
      <c r="T53" s="582"/>
    </row>
    <row r="54" spans="1:22" ht="15.75">
      <c r="A54" s="405" t="s">
        <v>343</v>
      </c>
      <c r="B54" s="406">
        <v>736.07</v>
      </c>
      <c r="C54" s="406">
        <f>SUM(F54:T54)</f>
        <v>736.06999999999994</v>
      </c>
      <c r="D54" s="407">
        <f>B54-C54</f>
        <v>0</v>
      </c>
      <c r="F54" s="145"/>
      <c r="G54" s="146"/>
      <c r="H54" s="146"/>
      <c r="I54" s="146"/>
      <c r="J54" s="146"/>
      <c r="K54" s="146"/>
      <c r="L54" s="146"/>
      <c r="M54" s="146"/>
      <c r="N54" s="146">
        <v>368.04</v>
      </c>
      <c r="O54" s="146"/>
      <c r="P54" s="146"/>
      <c r="Q54" s="146"/>
      <c r="R54" s="146"/>
      <c r="S54" s="146"/>
      <c r="T54" s="147">
        <v>368.03</v>
      </c>
    </row>
    <row r="55" spans="1:22" ht="15.75">
      <c r="A55" s="384" t="s">
        <v>344</v>
      </c>
      <c r="B55" s="402">
        <v>727.93</v>
      </c>
      <c r="C55" s="400">
        <f t="shared" ref="C55:C56" si="9">SUM(F55:T55)</f>
        <v>727.93000000000006</v>
      </c>
      <c r="D55" s="401">
        <f t="shared" ref="D55:D56" si="10">B55-C55</f>
        <v>0</v>
      </c>
      <c r="F55" s="394"/>
      <c r="G55" s="395"/>
      <c r="H55" s="395"/>
      <c r="I55" s="395"/>
      <c r="J55" s="395"/>
      <c r="K55" s="395"/>
      <c r="L55" s="395"/>
      <c r="M55" s="395"/>
      <c r="N55" s="395">
        <v>368.04</v>
      </c>
      <c r="O55" s="395"/>
      <c r="P55" s="395"/>
      <c r="Q55" s="395"/>
      <c r="R55" s="395"/>
      <c r="S55" s="395"/>
      <c r="T55" s="396">
        <v>359.89</v>
      </c>
    </row>
    <row r="56" spans="1:22" ht="15.75">
      <c r="A56" s="386" t="s">
        <v>345</v>
      </c>
      <c r="B56" s="404">
        <v>485.97</v>
      </c>
      <c r="C56" s="408">
        <f t="shared" si="9"/>
        <v>485.97</v>
      </c>
      <c r="D56" s="409">
        <f t="shared" si="10"/>
        <v>0</v>
      </c>
      <c r="F56" s="149"/>
      <c r="G56" s="59"/>
      <c r="H56" s="59"/>
      <c r="I56" s="59"/>
      <c r="J56" s="59"/>
      <c r="K56" s="59"/>
      <c r="L56" s="59"/>
      <c r="M56" s="59"/>
      <c r="N56" s="59">
        <v>368.04</v>
      </c>
      <c r="O56" s="59"/>
      <c r="P56" s="59"/>
      <c r="Q56" s="59"/>
      <c r="R56" s="59"/>
      <c r="S56" s="59"/>
      <c r="T56" s="60">
        <v>117.93</v>
      </c>
    </row>
    <row r="57" spans="1:22" ht="21">
      <c r="A57" s="431" t="s">
        <v>105</v>
      </c>
      <c r="B57" s="427">
        <f>+B58+B64+B70</f>
        <v>17549.7</v>
      </c>
      <c r="C57" s="427">
        <f>+C58+C64+C70</f>
        <v>17453.57</v>
      </c>
      <c r="D57" s="429">
        <f>+D58+D64+D70</f>
        <v>96.130000000000109</v>
      </c>
      <c r="F57" s="445"/>
      <c r="G57" s="446"/>
      <c r="H57" s="446"/>
      <c r="I57" s="446"/>
      <c r="J57" s="446"/>
      <c r="K57" s="446"/>
      <c r="L57" s="446"/>
      <c r="M57" s="446"/>
      <c r="N57" s="446"/>
      <c r="O57" s="446"/>
      <c r="P57" s="446"/>
      <c r="Q57" s="446"/>
      <c r="R57" s="446"/>
      <c r="S57" s="446"/>
      <c r="T57" s="447"/>
    </row>
    <row r="58" spans="1:22" ht="15.75">
      <c r="A58" s="418" t="s">
        <v>343</v>
      </c>
      <c r="B58" s="406">
        <v>6624.6</v>
      </c>
      <c r="C58" s="406">
        <f>SUM(C59:C63)</f>
        <v>6613.498333333333</v>
      </c>
      <c r="D58" s="407">
        <f>B58-C58</f>
        <v>11.10166666666737</v>
      </c>
      <c r="F58" s="424"/>
      <c r="G58" s="425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  <c r="T58" s="426"/>
    </row>
    <row r="59" spans="1:22" ht="15.75">
      <c r="A59" s="410" t="s">
        <v>331</v>
      </c>
      <c r="B59" s="589"/>
      <c r="C59" s="421">
        <f>SUM(F59:T59)</f>
        <v>2668.5233333333335</v>
      </c>
      <c r="D59" s="421"/>
      <c r="F59" s="145"/>
      <c r="G59" s="146"/>
      <c r="H59" s="146"/>
      <c r="I59" s="146">
        <f>'6 2017'!J14+'6 2017'!J15</f>
        <v>113.55333333333333</v>
      </c>
      <c r="J59" s="146">
        <f>'7 2017'!J14+'7 2017'!J15</f>
        <v>189.25666666666666</v>
      </c>
      <c r="K59" s="146">
        <f>'8 2017'!J14+'8 2017'!J15</f>
        <v>189.25666666666666</v>
      </c>
      <c r="L59" s="146">
        <f>'9 2017'!J14+'9 2017'!J15</f>
        <v>189.25666666666666</v>
      </c>
      <c r="M59" s="146">
        <f>'10 2017'!J14+'10 2017'!J15</f>
        <v>189.25666666666666</v>
      </c>
      <c r="N59" s="146">
        <f>'11 2017'!J14+'11 2017'!J15</f>
        <v>189.25666666666666</v>
      </c>
      <c r="O59" s="146">
        <f>'12 2017'!J14+'12 2017'!J15</f>
        <v>189.25666666666666</v>
      </c>
      <c r="P59" s="146">
        <f>'1 2018'!J14+'1 2018'!J15</f>
        <v>283.88499999999999</v>
      </c>
      <c r="Q59" s="460">
        <v>283.89</v>
      </c>
      <c r="R59" s="460">
        <f>'3 2018'!J14+'3 2018'!J15</f>
        <v>283.88499999999999</v>
      </c>
      <c r="S59" s="460">
        <f>'4 2018'!J14+'4 2018'!J15</f>
        <v>283.88499999999999</v>
      </c>
      <c r="T59" s="505">
        <f>'5 2018'!J14+'5 2018'!J15</f>
        <v>283.88499999999999</v>
      </c>
    </row>
    <row r="60" spans="1:22" ht="15.75">
      <c r="A60" s="378" t="s">
        <v>336</v>
      </c>
      <c r="B60" s="590"/>
      <c r="C60" s="422">
        <f t="shared" ref="C60:C63" si="11">SUM(F60:T60)</f>
        <v>666</v>
      </c>
      <c r="D60" s="422"/>
      <c r="F60" s="394"/>
      <c r="G60" s="395">
        <f>'3-4 2017'!J28+'3-4 2017'!J29</f>
        <v>61</v>
      </c>
      <c r="H60" s="395">
        <f>'5 2017'!J14</f>
        <v>55</v>
      </c>
      <c r="I60" s="395">
        <f>'6 2017'!J20</f>
        <v>55</v>
      </c>
      <c r="J60" s="395">
        <f>'7 2017'!J16</f>
        <v>55</v>
      </c>
      <c r="K60" s="395">
        <f>'8 2017'!J17</f>
        <v>55</v>
      </c>
      <c r="L60" s="395">
        <f>'9 2017'!J19</f>
        <v>55</v>
      </c>
      <c r="M60" s="395">
        <f>'10 2017'!J17</f>
        <v>55</v>
      </c>
      <c r="N60" s="395">
        <f>'11 2017'!J17</f>
        <v>55</v>
      </c>
      <c r="O60" s="395">
        <f>'12 2017'!J17</f>
        <v>55</v>
      </c>
      <c r="P60" s="395">
        <f>'1 2018'!J16</f>
        <v>55</v>
      </c>
      <c r="Q60" s="461">
        <v>55</v>
      </c>
      <c r="R60" s="461">
        <f>'3 2018'!J16</f>
        <v>55</v>
      </c>
      <c r="S60" s="461"/>
      <c r="T60" s="506"/>
    </row>
    <row r="61" spans="1:22" ht="15.75">
      <c r="A61" s="378" t="s">
        <v>340</v>
      </c>
      <c r="B61" s="590"/>
      <c r="C61" s="422">
        <f t="shared" si="11"/>
        <v>158.9366666666667</v>
      </c>
      <c r="D61" s="422"/>
      <c r="F61" s="394"/>
      <c r="G61" s="395">
        <f>'3-4 2017'!J26</f>
        <v>20.77</v>
      </c>
      <c r="H61" s="395"/>
      <c r="I61" s="395">
        <f>'6 2017'!J16</f>
        <v>58.333333333333336</v>
      </c>
      <c r="J61" s="395"/>
      <c r="K61" s="395">
        <f>'8 2017'!J16</f>
        <v>26.5</v>
      </c>
      <c r="L61" s="395"/>
      <c r="M61" s="395">
        <f>'10 2017'!J16</f>
        <v>26.5</v>
      </c>
      <c r="N61" s="395"/>
      <c r="O61" s="395">
        <f>'12 2017'!J16</f>
        <v>26.833333333333332</v>
      </c>
      <c r="P61" s="395"/>
      <c r="Q61" s="461"/>
      <c r="R61" s="461"/>
      <c r="S61" s="461"/>
      <c r="T61" s="506"/>
    </row>
    <row r="62" spans="1:22" ht="15.75">
      <c r="A62" s="378" t="s">
        <v>346</v>
      </c>
      <c r="B62" s="590"/>
      <c r="C62" s="422">
        <f t="shared" si="11"/>
        <v>1415.1883333333333</v>
      </c>
      <c r="D62" s="422"/>
      <c r="F62" s="394">
        <f>'3-4 2017'!J14+'3-4 2017'!J15+'3-4 2017'!J16+'3-4 2017'!J17+'3-4 2017'!J18+'3-4 2017'!J19+'3-4 2017'!J20+'3-4 2017'!J21</f>
        <v>144.06166666666667</v>
      </c>
      <c r="G62" s="395">
        <f>'3-4 2017'!J31+'3-4 2017'!J32+'3-4 2017'!J33+'3-4 2017'!J34+'3-4 2017'!J35+'3-4 2017'!J36</f>
        <v>227.13666666666666</v>
      </c>
      <c r="H62" s="395">
        <f>'5 2017'!J17+'5 2017'!J18+'5 2017'!J19+'5 2017'!J20+'5 2017'!J21+'5 2017'!J22+'5 2017'!J23+'5 2017'!J24+'5 2017'!J25+'5 2017'!J26</f>
        <v>75.843333333333334</v>
      </c>
      <c r="I62" s="395">
        <f>'6 2017'!J22+'6 2017'!J23+'6 2017'!J24+'6 2017'!J25+'6 2017'!J26+'6 2017'!J27+'6 2017'!J28+'6 2017'!J29+'6 2017'!J30+'6 2017'!J31+'6 2017'!J32+'6 2017'!J33</f>
        <v>154.98999999999992</v>
      </c>
      <c r="J62" s="395">
        <f>'7 2017'!J22+'7 2017'!J23+'7 2017'!J24+'7 2017'!J25+'7 2017'!J26+'7 2017'!J27+'7 2017'!J28</f>
        <v>9.870000000000001</v>
      </c>
      <c r="K62" s="395">
        <f>'8 2017'!J18+'8 2017'!J19</f>
        <v>50.446666666666673</v>
      </c>
      <c r="L62" s="395">
        <f>'9 2017'!J22+'9 2017'!J23+'9 2017'!J24+'9 2017'!J25+'9 2017'!J26+'9 2017'!J27+'9 2017'!J28+'9 2017'!J29+'9 2017'!J30+'9 2017'!J31+'9 2017'!J32+'9 2017'!J33+'9 2017'!J34</f>
        <v>57.986666666666679</v>
      </c>
      <c r="M62" s="395">
        <f>'10 2017'!J21+'10 2017'!J22+'10 2017'!J23+'10 2017'!J24+'10 2017'!J25+'10 2017'!J26+'10 2017'!J27+'10 2017'!J28+'10 2017'!J29+'10 2017'!J30+'10 2017'!J31+'10 2017'!J32+'10 2017'!J33+'10 2017'!J34</f>
        <v>143.31</v>
      </c>
      <c r="N62" s="395">
        <f>'11 2017'!J21+'11 2017'!J22+'11 2017'!J23+'11 2017'!J24+'11 2017'!J25+'11 2017'!J26+'11 2017'!J27+'11 2017'!J28+'11 2017'!J29+'11 2017'!J30+'11 2017'!J31+'11 2017'!J32+'11 2017'!J33+'11 2017'!J34+'11 2017'!J35+'11 2017'!J36+'11 2017'!J37+'11 2017'!J38</f>
        <v>122.49333333333334</v>
      </c>
      <c r="O62" s="395">
        <f>'12 2017'!J24+'12 2017'!J25+'12 2017'!J26+'12 2017'!J27+'12 2017'!J28+'12 2017'!J29+'12 2017'!J30+'12 2017'!J31+'12 2017'!J32</f>
        <v>85.81</v>
      </c>
      <c r="P62" s="395">
        <f>'1 2018'!J17+'1 2018'!J18+'1 2018'!J19+'1 2018'!J20+'1 2018'!J21+'1 2018'!J22+'1 2018'!J23</f>
        <v>150.67500000000001</v>
      </c>
      <c r="Q62" s="461">
        <f>'2 2018'!J18+'2 2018'!J19+'2 2018'!J20+'2 2018'!J21+'2 2018'!J22+'2 2018'!J23+'2 2018'!J24+'2 2018'!J25+'2 2018'!J26+'2 2018'!J27+'2 2018'!J28+'2 2018'!J29</f>
        <v>179.68</v>
      </c>
      <c r="R62" s="461">
        <f>'3 2018'!J17+'3 2018'!J18</f>
        <v>12.885000000000002</v>
      </c>
      <c r="S62" s="461"/>
      <c r="T62" s="506"/>
    </row>
    <row r="63" spans="1:22" ht="15.75">
      <c r="A63" s="411" t="s">
        <v>347</v>
      </c>
      <c r="B63" s="591"/>
      <c r="C63" s="423">
        <f t="shared" si="11"/>
        <v>1704.8499999999997</v>
      </c>
      <c r="D63" s="423"/>
      <c r="F63" s="149">
        <f>'3-4 2017'!J22+'3-4 2017'!J23+'3-4 2017'!J24</f>
        <v>118.33333333333334</v>
      </c>
      <c r="G63" s="59">
        <f>'3-4 2017'!J27+'3-4 2017'!J30+'3-4 2017'!J37+'3-4 2017'!J38+'3-4 2017'!J39+'3-4 2017'!J40</f>
        <v>268.7833333333333</v>
      </c>
      <c r="H63" s="59">
        <f>'5 2017'!J15+'5 2017'!J16+'5 2017'!J27+'5 2017'!J28</f>
        <v>161.09</v>
      </c>
      <c r="I63" s="59">
        <f>+'6 2017'!J17+'6 2017'!J18+'6 2017'!J19+'6 2017'!J21+'6 2017'!J34+'6 2017'!J35</f>
        <v>129.09333333333333</v>
      </c>
      <c r="J63" s="59">
        <f>'7 2017'!J17+'7 2017'!J18+'7 2017'!J19+'7 2017'!J20+'7 2017'!J21</f>
        <v>87.663333333333327</v>
      </c>
      <c r="K63" s="59"/>
      <c r="L63" s="59">
        <f>'9 2017'!J16+'9 2017'!J17+'9 2017'!J18+'9 2017'!J20+'9 2017'!J21</f>
        <v>109.13</v>
      </c>
      <c r="M63" s="59">
        <f>'10 2017'!J18+'10 2017'!J19+'10 2017'!J20+'10 2017'!J35+'10 2017'!J36+'10 2017'!J37+'10 2017'!J38+'10 2017'!J39</f>
        <v>340.81666666666661</v>
      </c>
      <c r="N63" s="59">
        <f>'11 2017'!J16+'11 2017'!J18+'11 2017'!J19+'11 2017'!J20+'11 2017'!J39+'11 2017'!J40+'11 2017'!J41+'11 2017'!J42+'11 2017'!J43</f>
        <v>283.78999999999996</v>
      </c>
      <c r="O63" s="59">
        <f>'12 2017'!J18+'12 2017'!J19+'12 2017'!J20+'12 2017'!J21+'12 2017'!J22+'12 2017'!J23</f>
        <v>165.39</v>
      </c>
      <c r="P63" s="59"/>
      <c r="Q63" s="59"/>
      <c r="R63" s="507"/>
      <c r="S63" s="507">
        <f>'4 2018'!J16+'4 2018'!J17</f>
        <v>40.760000000000005</v>
      </c>
      <c r="T63" s="508"/>
      <c r="V63" s="58"/>
    </row>
    <row r="64" spans="1:22" ht="15.75">
      <c r="A64" s="419" t="s">
        <v>344</v>
      </c>
      <c r="B64" s="402">
        <v>6551.4</v>
      </c>
      <c r="C64" s="400">
        <f>SUM(C65:C69)</f>
        <v>6613.498333333333</v>
      </c>
      <c r="D64" s="514">
        <f t="shared" ref="D64:D70" si="12">B64-C64</f>
        <v>-62.098333333333358</v>
      </c>
      <c r="F64" s="592"/>
      <c r="G64" s="593"/>
      <c r="H64" s="593"/>
      <c r="I64" s="593"/>
      <c r="J64" s="593"/>
      <c r="K64" s="593"/>
      <c r="L64" s="593"/>
      <c r="M64" s="593"/>
      <c r="N64" s="593"/>
      <c r="O64" s="593"/>
      <c r="P64" s="593"/>
      <c r="Q64" s="593"/>
      <c r="R64" s="593"/>
      <c r="S64" s="593"/>
      <c r="T64" s="594"/>
    </row>
    <row r="65" spans="1:20" ht="15.75">
      <c r="A65" s="410" t="s">
        <v>331</v>
      </c>
      <c r="B65" s="589"/>
      <c r="C65" s="421">
        <f>SUM(F65:T65)</f>
        <v>2668.5233333333335</v>
      </c>
      <c r="D65" s="421"/>
      <c r="F65" s="145"/>
      <c r="G65" s="146"/>
      <c r="H65" s="146"/>
      <c r="I65" s="146">
        <f>'6 2017'!I14+'6 2017'!I15</f>
        <v>113.55333333333333</v>
      </c>
      <c r="J65" s="146">
        <f>'7 2017'!I14+'7 2017'!I15</f>
        <v>189.25666666666666</v>
      </c>
      <c r="K65" s="146">
        <f>'8 2017'!I14+'8 2017'!I15</f>
        <v>189.25666666666666</v>
      </c>
      <c r="L65" s="146">
        <f>'9 2017'!I14+'9 2017'!I15</f>
        <v>189.25666666666666</v>
      </c>
      <c r="M65" s="146">
        <f>'10 2017'!I14+'10 2017'!I15</f>
        <v>189.25666666666666</v>
      </c>
      <c r="N65" s="146">
        <f>'11 2017'!I14+'11 2017'!I15</f>
        <v>189.25666666666666</v>
      </c>
      <c r="O65" s="146">
        <f>'12 2017'!I14+'12 2017'!I15</f>
        <v>189.25666666666666</v>
      </c>
      <c r="P65" s="146">
        <f>'1 2018'!I14+'1 2018'!I15</f>
        <v>283.88499999999999</v>
      </c>
      <c r="Q65" s="460">
        <v>283.89</v>
      </c>
      <c r="R65" s="460">
        <f>'3 2018'!I14+'3 2018'!I15</f>
        <v>283.88499999999999</v>
      </c>
      <c r="S65" s="460">
        <f>'4 2018'!I14+'4 2018'!I15</f>
        <v>283.88499999999999</v>
      </c>
      <c r="T65" s="505">
        <f>'5 2018'!I14+'5 2018'!I15</f>
        <v>283.88499999999999</v>
      </c>
    </row>
    <row r="66" spans="1:20" ht="15.75">
      <c r="A66" s="378" t="s">
        <v>336</v>
      </c>
      <c r="B66" s="590"/>
      <c r="C66" s="422">
        <f t="shared" ref="C66:C69" si="13">SUM(F66:T66)</f>
        <v>666</v>
      </c>
      <c r="D66" s="422"/>
      <c r="F66" s="394"/>
      <c r="G66" s="395">
        <f>'3-4 2017'!I28+'3-4 2017'!I29</f>
        <v>61</v>
      </c>
      <c r="H66" s="395">
        <f>'5 2017'!I14</f>
        <v>55</v>
      </c>
      <c r="I66" s="395">
        <f>'6 2017'!I20</f>
        <v>55</v>
      </c>
      <c r="J66" s="395">
        <f>'7 2017'!I16</f>
        <v>55</v>
      </c>
      <c r="K66" s="395">
        <f>'8 2017'!I17</f>
        <v>55</v>
      </c>
      <c r="L66" s="395">
        <f>'9 2017'!I19</f>
        <v>55</v>
      </c>
      <c r="M66" s="395">
        <f>'10 2017'!I17</f>
        <v>55</v>
      </c>
      <c r="N66" s="395">
        <f>'11 2017'!I17</f>
        <v>55</v>
      </c>
      <c r="O66" s="395">
        <f>'12 2017'!I17</f>
        <v>55</v>
      </c>
      <c r="P66" s="395">
        <f>'1 2018'!I16</f>
        <v>55</v>
      </c>
      <c r="Q66" s="461">
        <v>55</v>
      </c>
      <c r="R66" s="461">
        <f>'3 2018'!I16</f>
        <v>55</v>
      </c>
      <c r="S66" s="461"/>
      <c r="T66" s="506"/>
    </row>
    <row r="67" spans="1:20" ht="15.75">
      <c r="A67" s="378" t="s">
        <v>340</v>
      </c>
      <c r="B67" s="590"/>
      <c r="C67" s="422">
        <f t="shared" si="13"/>
        <v>158.9366666666667</v>
      </c>
      <c r="D67" s="422"/>
      <c r="F67" s="394"/>
      <c r="G67" s="395">
        <f>'3-4 2017'!I26</f>
        <v>20.77</v>
      </c>
      <c r="H67" s="395"/>
      <c r="I67" s="395">
        <f>'6 2017'!I16</f>
        <v>58.333333333333336</v>
      </c>
      <c r="J67" s="395"/>
      <c r="K67" s="395">
        <f>'8 2017'!I16</f>
        <v>26.5</v>
      </c>
      <c r="L67" s="395"/>
      <c r="M67" s="395">
        <f>'10 2017'!I16</f>
        <v>26.5</v>
      </c>
      <c r="N67" s="395"/>
      <c r="O67" s="395">
        <f>'12 2017'!I16</f>
        <v>26.833333333333332</v>
      </c>
      <c r="P67" s="395"/>
      <c r="Q67" s="461"/>
      <c r="R67" s="461"/>
      <c r="S67" s="461"/>
      <c r="T67" s="506"/>
    </row>
    <row r="68" spans="1:20" ht="15.75">
      <c r="A68" s="378" t="s">
        <v>346</v>
      </c>
      <c r="B68" s="590"/>
      <c r="C68" s="422">
        <f t="shared" si="13"/>
        <v>1415.1883333333333</v>
      </c>
      <c r="D68" s="422"/>
      <c r="F68" s="394">
        <f>'3-4 2017'!I14+'3-4 2017'!I15+'3-4 2017'!I16+'3-4 2017'!I17+'3-4 2017'!I18+'3-4 2017'!I19+'3-4 2017'!I20+'3-4 2017'!I21</f>
        <v>144.06166666666667</v>
      </c>
      <c r="G68" s="395">
        <f>'3-4 2017'!I31+'3-4 2017'!I32+'3-4 2017'!I33+'3-4 2017'!I34+'3-4 2017'!I35+'3-4 2017'!I36</f>
        <v>227.13666666666666</v>
      </c>
      <c r="H68" s="395">
        <f>'5 2017'!I17+'5 2017'!I18+'5 2017'!I19+'5 2017'!I20+'5 2017'!I21+'5 2017'!I22+'5 2017'!I23+'5 2017'!I24+'5 2017'!I25+'5 2017'!I26</f>
        <v>75.843333333333334</v>
      </c>
      <c r="I68" s="395">
        <f>'6 2017'!I22+'6 2017'!I23+'6 2017'!I24+'6 2017'!I25+'6 2017'!I26+'6 2017'!I27+'6 2017'!I28+'6 2017'!I29+'6 2017'!I30+'6 2017'!I31+'6 2017'!I32+'6 2017'!I33</f>
        <v>154.98999999999992</v>
      </c>
      <c r="J68" s="395">
        <f>'7 2017'!I22+'7 2017'!I23+'7 2017'!I24+'7 2017'!I25+'7 2017'!I26+'7 2017'!I27+'7 2017'!I28</f>
        <v>9.870000000000001</v>
      </c>
      <c r="K68" s="395">
        <f>'8 2017'!I18+'8 2017'!I19</f>
        <v>50.446666666666673</v>
      </c>
      <c r="L68" s="395">
        <f>'9 2017'!I22+'9 2017'!I23+'9 2017'!I24+'9 2017'!I25+'9 2017'!I26+'9 2017'!I27+'9 2017'!I28+'9 2017'!I29+'9 2017'!I30+'9 2017'!I31+'9 2017'!I32+'9 2017'!I33+'9 2017'!I34</f>
        <v>57.986666666666679</v>
      </c>
      <c r="M68" s="395">
        <f>'10 2017'!I21+'10 2017'!I22+'10 2017'!I23+'10 2017'!I24+'10 2017'!I25+'10 2017'!I26+'10 2017'!I27+'10 2017'!I28+'10 2017'!I29+'10 2017'!I30+'10 2017'!I31+'10 2017'!I32+'10 2017'!I33+'10 2017'!I34</f>
        <v>143.31</v>
      </c>
      <c r="N68" s="395">
        <f>'11 2017'!I21+'11 2017'!I22+'11 2017'!I23+'11 2017'!I24+'11 2017'!I25+'11 2017'!I26+'11 2017'!I27+'11 2017'!I28+'11 2017'!I29+'11 2017'!I30+'11 2017'!I31+'11 2017'!I32+'11 2017'!I33+'11 2017'!I34+'11 2017'!I35+'11 2017'!I36+'11 2017'!I37+'11 2017'!I38</f>
        <v>122.49333333333334</v>
      </c>
      <c r="O68" s="395">
        <f>'12 2017'!I24+'12 2017'!I25+'12 2017'!I26+'12 2017'!I27+'12 2017'!I28+'12 2017'!I29+'12 2017'!I30+'12 2017'!I31+'12 2017'!I32</f>
        <v>85.81</v>
      </c>
      <c r="P68" s="395">
        <f>'1 2018'!I17+'1 2018'!I18+'1 2018'!I19+'1 2018'!I20+'1 2018'!I21+'1 2018'!I22+'1 2018'!I23</f>
        <v>150.67500000000001</v>
      </c>
      <c r="Q68" s="395">
        <f>'2 2018'!I18+'2 2018'!I19+'2 2018'!I20+'2 2018'!I21+'2 2018'!I22+'2 2018'!I23+'2 2018'!I24+'2 2018'!I25+'2 2018'!I26+'2 2018'!I27+'2 2018'!I28+'2 2018'!I29</f>
        <v>179.68</v>
      </c>
      <c r="R68" s="461">
        <f>'3 2018'!I17+'3 2018'!I18</f>
        <v>12.885000000000002</v>
      </c>
      <c r="S68" s="461"/>
      <c r="T68" s="506"/>
    </row>
    <row r="69" spans="1:20" ht="15.75">
      <c r="A69" s="411" t="s">
        <v>347</v>
      </c>
      <c r="B69" s="591"/>
      <c r="C69" s="423">
        <f t="shared" si="13"/>
        <v>1704.8499999999997</v>
      </c>
      <c r="D69" s="423"/>
      <c r="F69" s="149">
        <f>'3-4 2017'!I22+'3-4 2017'!I23+'3-4 2017'!I24</f>
        <v>118.33333333333334</v>
      </c>
      <c r="G69" s="59">
        <f>'3-4 2017'!I27+'3-4 2017'!I30+'3-4 2017'!I37+'3-4 2017'!I38+'3-4 2017'!I39+'3-4 2017'!I40</f>
        <v>268.7833333333333</v>
      </c>
      <c r="H69" s="59">
        <f>'5 2017'!I15+'5 2017'!I16+'5 2017'!I27+'5 2017'!I28</f>
        <v>161.09</v>
      </c>
      <c r="I69" s="59">
        <f>'6 2017'!I17+'6 2017'!I18+'6 2017'!I19+'6 2017'!I21+'6 2017'!I34+'6 2017'!I35</f>
        <v>129.09333333333333</v>
      </c>
      <c r="J69" s="59">
        <f>'7 2017'!I17+'7 2017'!I18+'7 2017'!I19+'7 2017'!I20+'7 2017'!I21</f>
        <v>87.663333333333327</v>
      </c>
      <c r="K69" s="59"/>
      <c r="L69" s="59">
        <f>'9 2017'!I16+'9 2017'!I17+'9 2017'!I18+'9 2017'!I20+'9 2017'!I21</f>
        <v>109.13</v>
      </c>
      <c r="M69" s="59">
        <f>'10 2017'!I18+'10 2017'!I19+'10 2017'!I20+'10 2017'!I35+'10 2017'!I36+'10 2017'!I37+'10 2017'!I38+'10 2017'!I39</f>
        <v>340.81666666666661</v>
      </c>
      <c r="N69" s="59">
        <f>'11 2017'!I16+'11 2017'!I18+'11 2017'!I19+'11 2017'!I20+'11 2017'!I39+'11 2017'!I40+'11 2017'!I41+'11 2017'!I42+'11 2017'!I43</f>
        <v>283.78999999999996</v>
      </c>
      <c r="O69" s="59">
        <f>'12 2017'!I18+'12 2017'!I19+'12 2017'!I20+'12 2017'!I21+'12 2017'!I22+'12 2017'!I23</f>
        <v>165.39</v>
      </c>
      <c r="P69" s="59"/>
      <c r="Q69" s="59"/>
      <c r="R69" s="507"/>
      <c r="S69" s="507">
        <f>'4 2018'!I16+'4 2018'!I17</f>
        <v>40.760000000000005</v>
      </c>
      <c r="T69" s="508"/>
    </row>
    <row r="70" spans="1:20" ht="15.75">
      <c r="A70" s="420" t="s">
        <v>345</v>
      </c>
      <c r="B70" s="404">
        <v>4373.7</v>
      </c>
      <c r="C70" s="408">
        <f>SUM(C71:C75)</f>
        <v>4226.5733333333337</v>
      </c>
      <c r="D70" s="409">
        <f t="shared" si="12"/>
        <v>147.1266666666661</v>
      </c>
      <c r="F70" s="592"/>
      <c r="G70" s="593"/>
      <c r="H70" s="593"/>
      <c r="I70" s="593"/>
      <c r="J70" s="593"/>
      <c r="K70" s="593"/>
      <c r="L70" s="593"/>
      <c r="M70" s="593"/>
      <c r="N70" s="593"/>
      <c r="O70" s="593"/>
      <c r="P70" s="593"/>
      <c r="Q70" s="593"/>
      <c r="R70" s="593"/>
      <c r="S70" s="593"/>
      <c r="T70" s="594"/>
    </row>
    <row r="71" spans="1:20" ht="15.75">
      <c r="A71" s="410" t="s">
        <v>331</v>
      </c>
      <c r="B71" s="589"/>
      <c r="C71" s="421">
        <f>SUM(F71:T71)</f>
        <v>1249.0933333333332</v>
      </c>
      <c r="D71" s="421"/>
      <c r="F71" s="145"/>
      <c r="G71" s="146"/>
      <c r="H71" s="146"/>
      <c r="I71" s="146">
        <f>'6 2017'!H14+'6 2017'!H15</f>
        <v>113.55333333333333</v>
      </c>
      <c r="J71" s="146">
        <f>'7 2017'!H14+'7 2017'!H15</f>
        <v>189.25666666666666</v>
      </c>
      <c r="K71" s="146">
        <f>'8 2017'!H14+'8 2017'!H15</f>
        <v>189.25666666666666</v>
      </c>
      <c r="L71" s="146">
        <f>'9 2017'!H14+'9 2017'!H15</f>
        <v>189.25666666666666</v>
      </c>
      <c r="M71" s="146">
        <f>'10 2017'!H14+'10 2017'!H15</f>
        <v>189.25666666666666</v>
      </c>
      <c r="N71" s="146">
        <f>'11 2017'!H14+'11 2017'!H15</f>
        <v>189.25666666666666</v>
      </c>
      <c r="O71" s="146">
        <f>'12 2017'!H14+'12 2017'!H15</f>
        <v>189.25666666666666</v>
      </c>
      <c r="P71" s="146"/>
      <c r="Q71" s="146"/>
      <c r="R71" s="146"/>
      <c r="S71" s="146"/>
      <c r="T71" s="147"/>
    </row>
    <row r="72" spans="1:20" ht="15.75">
      <c r="A72" s="378" t="s">
        <v>336</v>
      </c>
      <c r="B72" s="590"/>
      <c r="C72" s="422">
        <f t="shared" ref="C72:C75" si="14">SUM(F72:T72)</f>
        <v>440</v>
      </c>
      <c r="D72" s="422"/>
      <c r="F72" s="394"/>
      <c r="G72" s="395"/>
      <c r="H72" s="395">
        <f>'5 2017'!H14</f>
        <v>55</v>
      </c>
      <c r="I72" s="395">
        <f>'6 2017'!H20</f>
        <v>55</v>
      </c>
      <c r="J72" s="395">
        <f>'7 2017'!H16</f>
        <v>55</v>
      </c>
      <c r="K72" s="395">
        <f>'8 2017'!H17</f>
        <v>55</v>
      </c>
      <c r="L72" s="395">
        <f>'9 2017'!H19</f>
        <v>55</v>
      </c>
      <c r="M72" s="395">
        <f>'10 2017'!H17</f>
        <v>55</v>
      </c>
      <c r="N72" s="395">
        <f>'11 2017'!H17</f>
        <v>55</v>
      </c>
      <c r="O72" s="395">
        <f>'12 2017'!H17</f>
        <v>55</v>
      </c>
      <c r="P72" s="461">
        <f>'1 2018'!H16</f>
        <v>55</v>
      </c>
      <c r="Q72" s="395">
        <v>-55</v>
      </c>
      <c r="R72" s="395"/>
      <c r="S72" s="395"/>
      <c r="T72" s="396"/>
    </row>
    <row r="73" spans="1:20" ht="15.75">
      <c r="A73" s="378" t="s">
        <v>340</v>
      </c>
      <c r="B73" s="590"/>
      <c r="C73" s="422">
        <f t="shared" si="14"/>
        <v>158.9366666666667</v>
      </c>
      <c r="D73" s="422"/>
      <c r="F73" s="394"/>
      <c r="G73" s="395">
        <f>'3-4 2017'!H26</f>
        <v>20.77</v>
      </c>
      <c r="H73" s="395"/>
      <c r="I73" s="395">
        <f>'6 2017'!H16</f>
        <v>58.333333333333336</v>
      </c>
      <c r="J73" s="395"/>
      <c r="K73" s="395">
        <f>'8 2017'!H16</f>
        <v>26.5</v>
      </c>
      <c r="L73" s="395"/>
      <c r="M73" s="395">
        <f>'10 2017'!H16</f>
        <v>26.5</v>
      </c>
      <c r="N73" s="395"/>
      <c r="O73" s="395">
        <f>'12 2017'!H16</f>
        <v>26.833333333333332</v>
      </c>
      <c r="P73" s="395"/>
      <c r="Q73" s="395"/>
      <c r="R73" s="395"/>
      <c r="S73" s="395"/>
      <c r="T73" s="396"/>
    </row>
    <row r="74" spans="1:20" ht="15.75">
      <c r="A74" s="378" t="s">
        <v>346</v>
      </c>
      <c r="B74" s="590"/>
      <c r="C74" s="422">
        <f t="shared" si="14"/>
        <v>802.31333333333328</v>
      </c>
      <c r="D74" s="422"/>
      <c r="F74" s="394">
        <f>'3-4 2017'!H14</f>
        <v>20.126666666666669</v>
      </c>
      <c r="G74" s="395">
        <f>'3-4 2017'!H34+'3-4 2017'!H35+'3-4 2017'!H36</f>
        <v>95.696666666666673</v>
      </c>
      <c r="H74" s="395">
        <f>'5 2017'!H17+'5 2017'!H18+'5 2017'!H19+'5 2017'!H20+'5 2017'!H21+'5 2017'!H22+'5 2017'!H23+'5 2017'!H24+'5 2017'!H25+'5 2017'!H26</f>
        <v>75.843333333333334</v>
      </c>
      <c r="I74" s="395">
        <f>'6 2017'!H22+'6 2017'!H23+'6 2017'!H24+'6 2017'!H25+'6 2017'!H26+'6 2017'!H27+'6 2017'!H28+'6 2017'!H29+'6 2017'!H30+'6 2017'!H31+'6 2017'!H32+'6 2017'!H33</f>
        <v>154.98999999999992</v>
      </c>
      <c r="J74" s="395">
        <f>'7 2017'!H22+'7 2017'!H23+'7 2017'!H24+'7 2017'!H25+'7 2017'!H26+'7 2017'!H27+'7 2017'!H28</f>
        <v>9.870000000000001</v>
      </c>
      <c r="K74" s="395">
        <f>'8 2017'!H18+'8 2017'!H19</f>
        <v>50.446666666666673</v>
      </c>
      <c r="L74" s="395">
        <f>'9 2017'!H22+'9 2017'!H23+'9 2017'!H24+'9 2017'!H25+'9 2017'!H26+'9 2017'!H27+'9 2017'!H28+'9 2017'!H29+'9 2017'!H30+'9 2017'!H31+'9 2017'!H32+'9 2017'!H33+'9 2017'!H34</f>
        <v>57.986666666666679</v>
      </c>
      <c r="M74" s="395">
        <f>'10 2017'!H21+'10 2017'!H22+'10 2017'!H23+'10 2017'!H24+'10 2017'!H25+'10 2017'!H26+'10 2017'!H27+'10 2017'!H28+'10 2017'!H29+'10 2017'!H30+'10 2017'!H31+'10 2017'!H32+'10 2017'!H33+'10 2017'!H34</f>
        <v>143.31</v>
      </c>
      <c r="N74" s="395">
        <f>'11 2017'!H21+'11 2017'!H22+'11 2017'!H23+'11 2017'!H24+'11 2017'!H25+'11 2017'!H26+'11 2017'!H27+'11 2017'!H28+'11 2017'!H29+'11 2017'!H30+'11 2017'!H31+'11 2017'!H32+'11 2017'!H33+'11 2017'!H34+'11 2017'!H35+'11 2017'!H36+'11 2017'!H37+'11 2017'!H38</f>
        <v>122.49333333333334</v>
      </c>
      <c r="O74" s="395">
        <f>'12 2017'!H24+'12 2017'!H25+'12 2017'!H26+'12 2017'!H27+'12 2017'!H28+'12 2017'!H29</f>
        <v>71.55</v>
      </c>
      <c r="P74" s="395"/>
      <c r="Q74" s="395"/>
      <c r="R74" s="395"/>
      <c r="S74" s="395"/>
      <c r="T74" s="396"/>
    </row>
    <row r="75" spans="1:20" ht="15.75">
      <c r="A75" s="411" t="s">
        <v>347</v>
      </c>
      <c r="B75" s="591"/>
      <c r="C75" s="423">
        <f t="shared" si="14"/>
        <v>1576.23</v>
      </c>
      <c r="D75" s="423"/>
      <c r="F75" s="149">
        <f>'3-4 2017'!H22+'3-4 2017'!H23+'3-4 2017'!H24</f>
        <v>118.33333333333334</v>
      </c>
      <c r="G75" s="59">
        <f>'3-4 2017'!H27+'3-4 2017'!H37+'3-4 2017'!H38+'3-4 2017'!H39</f>
        <v>244.38333333333333</v>
      </c>
      <c r="H75" s="59">
        <f>'5 2017'!H15+'5 2017'!H16+'5 2017'!H27+'5 2017'!H28</f>
        <v>161.09</v>
      </c>
      <c r="I75" s="59">
        <f>'6 2017'!H17+'6 2017'!H18+'6 2017'!H19+'6 2017'!H21+'6 2017'!H34+'6 2017'!H35</f>
        <v>129.09333333333333</v>
      </c>
      <c r="J75" s="59">
        <f>'7 2017'!H17+'7 2017'!H18+'7 2017'!H19+'7 2017'!H20+'7 2017'!H21</f>
        <v>87.663333333333327</v>
      </c>
      <c r="K75" s="59"/>
      <c r="L75" s="59">
        <f>'9 2017'!H16+'9 2017'!H17+'9 2017'!H18+'9 2017'!H20+'9 2017'!H21</f>
        <v>109.13</v>
      </c>
      <c r="M75" s="59">
        <f>'10 2017'!H18+'10 2017'!H19+'10 2017'!H20+'10 2017'!H35+'10 2017'!H36+'10 2017'!H37+'10 2017'!H38+'10 2017'!H39</f>
        <v>340.81666666666661</v>
      </c>
      <c r="N75" s="59">
        <f>'11 2017'!H16+'11 2017'!H18+'11 2017'!H19+'11 2017'!H20+'11 2017'!H39+'11 2017'!H40+'11 2017'!H41+'11 2017'!H42+'11 2017'!H43</f>
        <v>283.78999999999996</v>
      </c>
      <c r="O75" s="59">
        <f>'12 2017'!H18+'12 2017'!H19+'12 2017'!H22+'12 2017'!H23</f>
        <v>101.92999999999999</v>
      </c>
      <c r="P75" s="59"/>
      <c r="Q75" s="59"/>
      <c r="R75" s="59"/>
      <c r="S75" s="59"/>
      <c r="T75" s="60"/>
    </row>
    <row r="78" spans="1:20">
      <c r="A78" s="516" t="s">
        <v>474</v>
      </c>
      <c r="B78" s="58">
        <f>+B41+B45+B53+B57</f>
        <v>23606.34</v>
      </c>
      <c r="D78" s="58"/>
    </row>
    <row r="79" spans="1:20">
      <c r="A79" s="516" t="s">
        <v>475</v>
      </c>
      <c r="B79" s="58">
        <v>21289.62</v>
      </c>
    </row>
    <row r="80" spans="1:20">
      <c r="A80" s="516" t="s">
        <v>111</v>
      </c>
      <c r="B80" s="58">
        <f>B78-B79</f>
        <v>2316.7200000000012</v>
      </c>
    </row>
    <row r="81" spans="1:4">
      <c r="A81" s="516" t="s">
        <v>476</v>
      </c>
      <c r="B81" s="517">
        <f>+C41+C45+C53+C57</f>
        <v>23526.880000000001</v>
      </c>
      <c r="C81" s="58">
        <f>B78-B81</f>
        <v>79.459999999999127</v>
      </c>
      <c r="D81" s="58">
        <f>+B53+B57</f>
        <v>19499.670000000002</v>
      </c>
    </row>
    <row r="82" spans="1:4">
      <c r="A82" s="516" t="s">
        <v>477</v>
      </c>
      <c r="B82" s="517">
        <f>B80-C81</f>
        <v>2237.260000000002</v>
      </c>
    </row>
    <row r="84" spans="1:4">
      <c r="C84" s="58">
        <f>+C70+C56</f>
        <v>4712.543333333334</v>
      </c>
    </row>
    <row r="86" spans="1:4">
      <c r="B86" s="58"/>
    </row>
  </sheetData>
  <mergeCells count="12">
    <mergeCell ref="B71:B75"/>
    <mergeCell ref="F70:T70"/>
    <mergeCell ref="F64:T64"/>
    <mergeCell ref="B59:B63"/>
    <mergeCell ref="B65:B69"/>
    <mergeCell ref="F45:T45"/>
    <mergeCell ref="F52:T53"/>
    <mergeCell ref="C2:D2"/>
    <mergeCell ref="C3:D3"/>
    <mergeCell ref="C4:D4"/>
    <mergeCell ref="B12:D12"/>
    <mergeCell ref="B30:D30"/>
  </mergeCells>
  <pageMargins left="0.23622047244094491" right="0.15748031496062992" top="0.35433070866141736" bottom="0.23622047244094491" header="0.19685039370078741" footer="0.15748031496062992"/>
  <pageSetup paperSize="9" scale="5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Q51"/>
  <sheetViews>
    <sheetView zoomScale="80" zoomScaleNormal="80" workbookViewId="0">
      <selection activeCell="H51" sqref="H51"/>
    </sheetView>
  </sheetViews>
  <sheetFormatPr defaultRowHeight="15"/>
  <cols>
    <col min="1" max="1" width="30" customWidth="1"/>
    <col min="2" max="2" width="21.5703125" bestFit="1" customWidth="1"/>
    <col min="3" max="3" width="16.28515625" bestFit="1" customWidth="1"/>
    <col min="4" max="4" width="31.42578125" bestFit="1" customWidth="1"/>
    <col min="5" max="5" width="16.28515625" customWidth="1"/>
    <col min="6" max="6" width="9.42578125" bestFit="1" customWidth="1"/>
    <col min="7" max="7" width="25.85546875" customWidth="1"/>
    <col min="8" max="9" width="13.7109375" customWidth="1"/>
    <col min="10" max="10" width="15" bestFit="1" customWidth="1"/>
    <col min="11" max="11" width="4.85546875" customWidth="1"/>
    <col min="12" max="12" width="5.140625" bestFit="1" customWidth="1"/>
    <col min="13" max="13" width="10.28515625" bestFit="1" customWidth="1"/>
  </cols>
  <sheetData>
    <row r="1" spans="1:17">
      <c r="I1" s="57"/>
      <c r="J1" s="57"/>
    </row>
    <row r="2" spans="1:17">
      <c r="B2" s="38" t="s">
        <v>26</v>
      </c>
      <c r="C2" s="524" t="s">
        <v>27</v>
      </c>
      <c r="D2" s="525"/>
      <c r="I2" s="37"/>
      <c r="J2" s="37"/>
    </row>
    <row r="3" spans="1:17">
      <c r="B3" s="39" t="s">
        <v>28</v>
      </c>
      <c r="C3" s="526" t="s">
        <v>29</v>
      </c>
      <c r="D3" s="527"/>
      <c r="I3" s="37"/>
      <c r="J3" s="37"/>
    </row>
    <row r="4" spans="1:17">
      <c r="B4" s="40" t="s">
        <v>30</v>
      </c>
      <c r="C4" s="528" t="s">
        <v>31</v>
      </c>
      <c r="D4" s="529"/>
      <c r="I4" s="37"/>
      <c r="J4" s="37"/>
    </row>
    <row r="5" spans="1:17">
      <c r="I5" s="37"/>
      <c r="J5" s="37"/>
    </row>
    <row r="6" spans="1:17">
      <c r="I6" s="37"/>
      <c r="J6" s="37"/>
    </row>
    <row r="7" spans="1:17" ht="15.75">
      <c r="H7" s="23"/>
      <c r="I7" s="23"/>
      <c r="J7" s="23"/>
    </row>
    <row r="8" spans="1:17" ht="15.75">
      <c r="H8" s="23"/>
      <c r="I8" s="30" t="s">
        <v>24</v>
      </c>
      <c r="J8" s="30">
        <v>2017</v>
      </c>
    </row>
    <row r="9" spans="1:17" ht="15.75">
      <c r="F9" s="57"/>
      <c r="H9" s="23"/>
      <c r="I9" s="30" t="s">
        <v>25</v>
      </c>
      <c r="J9" s="30" t="s">
        <v>179</v>
      </c>
    </row>
    <row r="10" spans="1:17" ht="15" customHeight="1">
      <c r="A10" s="31" t="s">
        <v>23</v>
      </c>
      <c r="F10" s="57"/>
    </row>
    <row r="11" spans="1:17" s="64" customFormat="1" ht="15" customHeight="1">
      <c r="A11" s="210" t="s">
        <v>20</v>
      </c>
      <c r="B11" s="79" t="s">
        <v>76</v>
      </c>
      <c r="C11" s="210" t="s">
        <v>14</v>
      </c>
      <c r="D11" s="79" t="s">
        <v>15</v>
      </c>
      <c r="E11" s="79" t="s">
        <v>16</v>
      </c>
      <c r="F11" s="228"/>
      <c r="G11"/>
      <c r="H11" s="531" t="s">
        <v>19</v>
      </c>
      <c r="I11" s="531"/>
      <c r="J11" s="531"/>
    </row>
    <row r="12" spans="1:17" s="35" customFormat="1" ht="15" customHeight="1">
      <c r="A12" s="33" t="s">
        <v>17</v>
      </c>
      <c r="B12" s="33" t="s">
        <v>10</v>
      </c>
      <c r="C12" s="33" t="s">
        <v>11</v>
      </c>
      <c r="D12" s="33" t="s">
        <v>77</v>
      </c>
      <c r="E12" s="94" t="s">
        <v>13</v>
      </c>
      <c r="F12" s="229"/>
      <c r="G12"/>
      <c r="H12" s="531" t="s">
        <v>18</v>
      </c>
      <c r="I12" s="531"/>
      <c r="J12" s="531"/>
      <c r="K12" s="5"/>
    </row>
    <row r="13" spans="1:17" s="35" customFormat="1" ht="31.5">
      <c r="A13" s="7"/>
      <c r="B13" s="7"/>
      <c r="C13" s="7"/>
      <c r="D13" s="7"/>
      <c r="E13" s="7"/>
      <c r="F13" s="230"/>
      <c r="G13"/>
      <c r="H13" s="225" t="s">
        <v>73</v>
      </c>
      <c r="I13" s="226" t="s">
        <v>74</v>
      </c>
      <c r="J13" s="227" t="s">
        <v>100</v>
      </c>
      <c r="K13" s="6"/>
    </row>
    <row r="14" spans="1:17" s="35" customFormat="1">
      <c r="A14" s="215" t="s">
        <v>64</v>
      </c>
      <c r="B14" s="216">
        <v>42821</v>
      </c>
      <c r="C14" s="217" t="s">
        <v>63</v>
      </c>
      <c r="D14" s="220" t="s">
        <v>67</v>
      </c>
      <c r="E14" s="184">
        <v>60.38</v>
      </c>
      <c r="F14" s="221"/>
      <c r="G14"/>
      <c r="H14" s="435">
        <f>E14/3</f>
        <v>20.126666666666669</v>
      </c>
      <c r="I14" s="433">
        <f>E14/3</f>
        <v>20.126666666666669</v>
      </c>
      <c r="J14" s="438">
        <f>E14/3</f>
        <v>20.126666666666669</v>
      </c>
      <c r="K14" s="6"/>
      <c r="Q14" s="99"/>
    </row>
    <row r="15" spans="1:17" s="35" customFormat="1">
      <c r="A15" s="215" t="s">
        <v>64</v>
      </c>
      <c r="B15" s="216">
        <v>42823</v>
      </c>
      <c r="C15" s="217" t="s">
        <v>72</v>
      </c>
      <c r="D15" s="218" t="s">
        <v>67</v>
      </c>
      <c r="E15" s="219">
        <v>17.77</v>
      </c>
      <c r="F15" s="222"/>
      <c r="G15"/>
      <c r="H15" s="98"/>
      <c r="I15" s="432">
        <f t="shared" ref="I15:I21" si="0">E15/2</f>
        <v>8.8849999999999998</v>
      </c>
      <c r="J15" s="439">
        <f t="shared" ref="J15:J21" si="1">E15/2</f>
        <v>8.8849999999999998</v>
      </c>
      <c r="K15" s="10"/>
      <c r="Q15" s="141"/>
    </row>
    <row r="16" spans="1:17" s="99" customFormat="1">
      <c r="A16" s="215" t="s">
        <v>64</v>
      </c>
      <c r="B16" s="216">
        <v>42823</v>
      </c>
      <c r="C16" s="217" t="s">
        <v>101</v>
      </c>
      <c r="D16" s="218" t="s">
        <v>67</v>
      </c>
      <c r="E16" s="219">
        <v>90.92</v>
      </c>
      <c r="F16" s="222"/>
      <c r="G16"/>
      <c r="H16" s="73"/>
      <c r="I16" s="432">
        <f t="shared" si="0"/>
        <v>45.46</v>
      </c>
      <c r="J16" s="439">
        <f t="shared" si="1"/>
        <v>45.46</v>
      </c>
      <c r="K16" s="10"/>
    </row>
    <row r="17" spans="1:17" s="35" customFormat="1">
      <c r="A17" s="215" t="s">
        <v>64</v>
      </c>
      <c r="B17" s="216">
        <v>42824</v>
      </c>
      <c r="C17" s="217" t="s">
        <v>82</v>
      </c>
      <c r="D17" s="218" t="s">
        <v>67</v>
      </c>
      <c r="E17" s="219">
        <v>12.86</v>
      </c>
      <c r="F17" s="222"/>
      <c r="G17"/>
      <c r="H17" s="73"/>
      <c r="I17" s="432">
        <f t="shared" si="0"/>
        <v>6.43</v>
      </c>
      <c r="J17" s="439">
        <f t="shared" si="1"/>
        <v>6.43</v>
      </c>
      <c r="K17" s="10"/>
    </row>
    <row r="18" spans="1:17" s="35" customFormat="1">
      <c r="A18" s="215" t="s">
        <v>64</v>
      </c>
      <c r="B18" s="216">
        <v>42824</v>
      </c>
      <c r="C18" s="217" t="s">
        <v>84</v>
      </c>
      <c r="D18" s="218" t="s">
        <v>67</v>
      </c>
      <c r="E18" s="219">
        <v>46.25</v>
      </c>
      <c r="F18" s="222"/>
      <c r="G18"/>
      <c r="H18" s="73"/>
      <c r="I18" s="432">
        <f t="shared" si="0"/>
        <v>23.125</v>
      </c>
      <c r="J18" s="439">
        <f t="shared" si="1"/>
        <v>23.125</v>
      </c>
      <c r="K18" s="99"/>
      <c r="Q18" s="99"/>
    </row>
    <row r="19" spans="1:17" s="35" customFormat="1">
      <c r="A19" s="215" t="s">
        <v>64</v>
      </c>
      <c r="B19" s="216">
        <v>42824</v>
      </c>
      <c r="C19" s="217" t="s">
        <v>83</v>
      </c>
      <c r="D19" s="218" t="s">
        <v>67</v>
      </c>
      <c r="E19" s="219">
        <v>73.16</v>
      </c>
      <c r="F19" s="222"/>
      <c r="G19"/>
      <c r="H19" s="73"/>
      <c r="I19" s="432">
        <f t="shared" si="0"/>
        <v>36.58</v>
      </c>
      <c r="J19" s="439">
        <f t="shared" si="1"/>
        <v>36.58</v>
      </c>
      <c r="K19" s="10"/>
    </row>
    <row r="20" spans="1:17" s="35" customFormat="1">
      <c r="A20" s="215" t="s">
        <v>64</v>
      </c>
      <c r="B20" s="216">
        <v>42825</v>
      </c>
      <c r="C20" s="217" t="s">
        <v>117</v>
      </c>
      <c r="D20" s="218" t="s">
        <v>67</v>
      </c>
      <c r="E20" s="219">
        <v>2.71</v>
      </c>
      <c r="F20" s="222"/>
      <c r="G20"/>
      <c r="H20" s="73"/>
      <c r="I20" s="432">
        <f t="shared" si="0"/>
        <v>1.355</v>
      </c>
      <c r="J20" s="439">
        <f t="shared" si="1"/>
        <v>1.355</v>
      </c>
      <c r="K20" s="99"/>
    </row>
    <row r="21" spans="1:17" s="35" customFormat="1">
      <c r="A21" s="215" t="s">
        <v>64</v>
      </c>
      <c r="B21" s="216">
        <v>42825</v>
      </c>
      <c r="C21" s="217" t="s">
        <v>118</v>
      </c>
      <c r="D21" s="218" t="s">
        <v>67</v>
      </c>
      <c r="E21" s="219">
        <v>4.2</v>
      </c>
      <c r="F21" s="231">
        <f>SUM(E14:E21)</f>
        <v>308.25</v>
      </c>
      <c r="G21"/>
      <c r="H21" s="73"/>
      <c r="I21" s="432">
        <f t="shared" si="0"/>
        <v>2.1</v>
      </c>
      <c r="J21" s="439">
        <f t="shared" si="1"/>
        <v>2.1</v>
      </c>
      <c r="K21" s="99"/>
    </row>
    <row r="22" spans="1:17" s="35" customFormat="1">
      <c r="A22" s="211" t="s">
        <v>65</v>
      </c>
      <c r="B22" s="212">
        <v>42821</v>
      </c>
      <c r="C22" s="213" t="s">
        <v>66</v>
      </c>
      <c r="D22" s="214" t="s">
        <v>75</v>
      </c>
      <c r="E22" s="183">
        <v>6.56</v>
      </c>
      <c r="F22" s="221"/>
      <c r="G22"/>
      <c r="H22" s="436">
        <f>E22/3</f>
        <v>2.1866666666666665</v>
      </c>
      <c r="I22" s="432">
        <f>E22/3</f>
        <v>2.1866666666666665</v>
      </c>
      <c r="J22" s="439">
        <f>E22/3</f>
        <v>2.1866666666666665</v>
      </c>
      <c r="K22" s="6"/>
      <c r="Q22" s="141"/>
    </row>
    <row r="23" spans="1:17" s="35" customFormat="1">
      <c r="A23" s="215" t="s">
        <v>65</v>
      </c>
      <c r="B23" s="216">
        <v>42823</v>
      </c>
      <c r="C23" s="217" t="s">
        <v>68</v>
      </c>
      <c r="D23" s="218" t="s">
        <v>71</v>
      </c>
      <c r="E23" s="219">
        <v>270.32</v>
      </c>
      <c r="F23" s="222"/>
      <c r="G23"/>
      <c r="H23" s="436">
        <f>E23/3</f>
        <v>90.106666666666669</v>
      </c>
      <c r="I23" s="432">
        <f>E23/3</f>
        <v>90.106666666666669</v>
      </c>
      <c r="J23" s="439">
        <f>E23/3</f>
        <v>90.106666666666669</v>
      </c>
      <c r="K23" s="10"/>
      <c r="Q23" s="99"/>
    </row>
    <row r="24" spans="1:17" s="35" customFormat="1">
      <c r="A24" s="241" t="s">
        <v>65</v>
      </c>
      <c r="B24" s="242">
        <v>42823</v>
      </c>
      <c r="C24" s="243" t="s">
        <v>69</v>
      </c>
      <c r="D24" s="244" t="s">
        <v>70</v>
      </c>
      <c r="E24" s="245">
        <v>78.12</v>
      </c>
      <c r="F24" s="231">
        <f>SUM(E22:E24)</f>
        <v>355</v>
      </c>
      <c r="G24"/>
      <c r="H24" s="437">
        <f>E24/3</f>
        <v>26.040000000000003</v>
      </c>
      <c r="I24" s="434">
        <f>E24/3</f>
        <v>26.040000000000003</v>
      </c>
      <c r="J24" s="440">
        <f>E24/3</f>
        <v>26.040000000000003</v>
      </c>
      <c r="K24" s="10"/>
      <c r="Q24" s="99"/>
    </row>
    <row r="25" spans="1:17" s="35" customFormat="1">
      <c r="A25" s="246"/>
      <c r="B25" s="247"/>
      <c r="C25" s="248"/>
      <c r="D25" s="249"/>
      <c r="E25" s="250"/>
      <c r="F25" s="222"/>
      <c r="G25"/>
      <c r="H25" s="251"/>
      <c r="I25" s="252"/>
      <c r="J25" s="253"/>
    </row>
    <row r="26" spans="1:17" s="35" customFormat="1">
      <c r="A26" s="257" t="s">
        <v>174</v>
      </c>
      <c r="B26" s="258">
        <v>42852</v>
      </c>
      <c r="C26" s="259" t="s">
        <v>175</v>
      </c>
      <c r="D26" s="260" t="s">
        <v>180</v>
      </c>
      <c r="E26" s="261">
        <v>62.31</v>
      </c>
      <c r="F26" s="255">
        <f>E26</f>
        <v>62.31</v>
      </c>
      <c r="G26"/>
      <c r="H26" s="435">
        <f>E26/3</f>
        <v>20.77</v>
      </c>
      <c r="I26" s="433">
        <f>E26/3</f>
        <v>20.77</v>
      </c>
      <c r="J26" s="438">
        <f>E26/3</f>
        <v>20.77</v>
      </c>
      <c r="K26" s="99"/>
      <c r="Q26" s="99"/>
    </row>
    <row r="27" spans="1:17" s="35" customFormat="1">
      <c r="A27" s="257" t="s">
        <v>116</v>
      </c>
      <c r="B27" s="258">
        <v>42832</v>
      </c>
      <c r="C27" s="259" t="s">
        <v>114</v>
      </c>
      <c r="D27" s="260" t="s">
        <v>115</v>
      </c>
      <c r="E27" s="261">
        <v>84</v>
      </c>
      <c r="F27" s="255">
        <f>E27</f>
        <v>84</v>
      </c>
      <c r="G27"/>
      <c r="H27" s="436">
        <f>E27/3</f>
        <v>28</v>
      </c>
      <c r="I27" s="432">
        <f t="shared" ref="I27" si="2">E27/3</f>
        <v>28</v>
      </c>
      <c r="J27" s="439">
        <f t="shared" ref="J27" si="3">E27/3</f>
        <v>28</v>
      </c>
      <c r="K27" s="10"/>
    </row>
    <row r="28" spans="1:17" s="35" customFormat="1">
      <c r="A28" s="236" t="s">
        <v>157</v>
      </c>
      <c r="B28" s="237">
        <v>42828</v>
      </c>
      <c r="C28" s="238" t="s">
        <v>176</v>
      </c>
      <c r="D28" s="239" t="s">
        <v>177</v>
      </c>
      <c r="E28" s="240">
        <v>12</v>
      </c>
      <c r="F28" s="223"/>
      <c r="G28"/>
      <c r="H28" s="73"/>
      <c r="I28" s="432">
        <f>E28/2</f>
        <v>6</v>
      </c>
      <c r="J28" s="439">
        <f>E28/2</f>
        <v>6</v>
      </c>
      <c r="K28" s="10"/>
    </row>
    <row r="29" spans="1:17" s="99" customFormat="1">
      <c r="A29" s="24" t="s">
        <v>157</v>
      </c>
      <c r="B29" s="185">
        <v>42828</v>
      </c>
      <c r="C29" s="179" t="s">
        <v>178</v>
      </c>
      <c r="D29" s="263" t="s">
        <v>177</v>
      </c>
      <c r="E29" s="70">
        <v>110</v>
      </c>
      <c r="F29" s="255">
        <f>SUM(E28:E29)</f>
        <v>122</v>
      </c>
      <c r="G29"/>
      <c r="H29" s="73"/>
      <c r="I29" s="432">
        <v>55</v>
      </c>
      <c r="J29" s="439">
        <v>55</v>
      </c>
      <c r="K29" s="10"/>
    </row>
    <row r="30" spans="1:17" s="35" customFormat="1">
      <c r="A30" s="257" t="s">
        <v>102</v>
      </c>
      <c r="B30" s="258">
        <v>42829</v>
      </c>
      <c r="C30" s="259" t="s">
        <v>103</v>
      </c>
      <c r="D30" s="260" t="s">
        <v>104</v>
      </c>
      <c r="E30" s="261">
        <v>28.8</v>
      </c>
      <c r="F30" s="255">
        <f>E30</f>
        <v>28.8</v>
      </c>
      <c r="G30"/>
      <c r="H30" s="73"/>
      <c r="I30" s="432">
        <v>14.4</v>
      </c>
      <c r="J30" s="439">
        <v>14.4</v>
      </c>
    </row>
    <row r="31" spans="1:17" s="35" customFormat="1">
      <c r="A31" s="236" t="s">
        <v>64</v>
      </c>
      <c r="B31" s="237">
        <v>42828</v>
      </c>
      <c r="C31" s="238" t="s">
        <v>85</v>
      </c>
      <c r="D31" s="239" t="s">
        <v>67</v>
      </c>
      <c r="E31" s="240">
        <v>10.84</v>
      </c>
      <c r="F31" s="223"/>
      <c r="G31"/>
      <c r="H31" s="73"/>
      <c r="I31" s="432">
        <f>E31/2</f>
        <v>5.42</v>
      </c>
      <c r="J31" s="439">
        <f>E31/2</f>
        <v>5.42</v>
      </c>
    </row>
    <row r="32" spans="1:17" s="35" customFormat="1">
      <c r="A32" s="20" t="s">
        <v>64</v>
      </c>
      <c r="B32" s="16">
        <v>42830</v>
      </c>
      <c r="C32" s="66" t="s">
        <v>119</v>
      </c>
      <c r="D32" s="78" t="s">
        <v>67</v>
      </c>
      <c r="E32" s="69">
        <v>194.57</v>
      </c>
      <c r="F32" s="223"/>
      <c r="G32"/>
      <c r="H32" s="73"/>
      <c r="I32" s="432">
        <f>E32/2</f>
        <v>97.284999999999997</v>
      </c>
      <c r="J32" s="439">
        <f>E32/2</f>
        <v>97.284999999999997</v>
      </c>
    </row>
    <row r="33" spans="1:13" s="35" customFormat="1">
      <c r="A33" s="20" t="s">
        <v>64</v>
      </c>
      <c r="B33" s="16">
        <v>42830</v>
      </c>
      <c r="C33" s="66" t="s">
        <v>120</v>
      </c>
      <c r="D33" s="78" t="s">
        <v>67</v>
      </c>
      <c r="E33" s="69">
        <v>57.47</v>
      </c>
      <c r="F33"/>
      <c r="G33"/>
      <c r="H33" s="73"/>
      <c r="I33" s="432">
        <f>E33/2</f>
        <v>28.734999999999999</v>
      </c>
      <c r="J33" s="439">
        <f>E33/2</f>
        <v>28.734999999999999</v>
      </c>
    </row>
    <row r="34" spans="1:13" s="35" customFormat="1">
      <c r="A34" s="20" t="s">
        <v>64</v>
      </c>
      <c r="B34" s="16">
        <v>42852</v>
      </c>
      <c r="C34" s="66" t="s">
        <v>121</v>
      </c>
      <c r="D34" s="78" t="s">
        <v>67</v>
      </c>
      <c r="E34" s="69">
        <v>91.35</v>
      </c>
      <c r="F34" s="223"/>
      <c r="G34" s="3"/>
      <c r="H34" s="436">
        <f t="shared" ref="H34:H39" si="4">E34/3</f>
        <v>30.45</v>
      </c>
      <c r="I34" s="432">
        <f t="shared" ref="I34:I39" si="5">E34/3</f>
        <v>30.45</v>
      </c>
      <c r="J34" s="439">
        <f t="shared" ref="J34:J39" si="6">E34/3</f>
        <v>30.45</v>
      </c>
    </row>
    <row r="35" spans="1:13" s="35" customFormat="1">
      <c r="A35" s="20" t="s">
        <v>64</v>
      </c>
      <c r="B35" s="16">
        <v>42852</v>
      </c>
      <c r="C35" s="66" t="s">
        <v>122</v>
      </c>
      <c r="D35" s="78" t="s">
        <v>67</v>
      </c>
      <c r="E35" s="69">
        <v>188.15</v>
      </c>
      <c r="F35" s="223"/>
      <c r="G35" s="3"/>
      <c r="H35" s="436">
        <f t="shared" si="4"/>
        <v>62.716666666666669</v>
      </c>
      <c r="I35" s="432">
        <f t="shared" si="5"/>
        <v>62.716666666666669</v>
      </c>
      <c r="J35" s="439">
        <f t="shared" si="6"/>
        <v>62.716666666666669</v>
      </c>
    </row>
    <row r="36" spans="1:13" s="35" customFormat="1">
      <c r="A36" s="24" t="s">
        <v>64</v>
      </c>
      <c r="B36" s="185">
        <v>42855</v>
      </c>
      <c r="C36" s="179" t="s">
        <v>125</v>
      </c>
      <c r="D36" s="263" t="s">
        <v>67</v>
      </c>
      <c r="E36" s="70">
        <v>7.59</v>
      </c>
      <c r="F36" s="255">
        <f>SUM(E31:E36)</f>
        <v>549.97</v>
      </c>
      <c r="G36"/>
      <c r="H36" s="436">
        <f t="shared" si="4"/>
        <v>2.5299999999999998</v>
      </c>
      <c r="I36" s="432">
        <f t="shared" si="5"/>
        <v>2.5299999999999998</v>
      </c>
      <c r="J36" s="439">
        <f t="shared" si="6"/>
        <v>2.5299999999999998</v>
      </c>
    </row>
    <row r="37" spans="1:13" s="35" customFormat="1">
      <c r="A37" s="236" t="s">
        <v>65</v>
      </c>
      <c r="B37" s="264">
        <v>42832</v>
      </c>
      <c r="C37" s="238" t="s">
        <v>123</v>
      </c>
      <c r="D37" s="239" t="s">
        <v>181</v>
      </c>
      <c r="E37" s="240">
        <v>126.59</v>
      </c>
      <c r="F37" s="223"/>
      <c r="G37"/>
      <c r="H37" s="436">
        <f t="shared" si="4"/>
        <v>42.196666666666665</v>
      </c>
      <c r="I37" s="432">
        <f t="shared" si="5"/>
        <v>42.196666666666665</v>
      </c>
      <c r="J37" s="439">
        <f t="shared" si="6"/>
        <v>42.196666666666665</v>
      </c>
    </row>
    <row r="38" spans="1:13" s="35" customFormat="1">
      <c r="A38" s="24" t="s">
        <v>65</v>
      </c>
      <c r="B38" s="180">
        <v>42846</v>
      </c>
      <c r="C38" s="179" t="s">
        <v>182</v>
      </c>
      <c r="D38" s="263" t="s">
        <v>183</v>
      </c>
      <c r="E38" s="70">
        <v>76.16</v>
      </c>
      <c r="F38" s="255">
        <f>SUM(E37:E38)</f>
        <v>202.75</v>
      </c>
      <c r="G38"/>
      <c r="H38" s="436">
        <f t="shared" si="4"/>
        <v>25.386666666666667</v>
      </c>
      <c r="I38" s="432">
        <f t="shared" si="5"/>
        <v>25.386666666666667</v>
      </c>
      <c r="J38" s="439">
        <f t="shared" si="6"/>
        <v>25.386666666666667</v>
      </c>
    </row>
    <row r="39" spans="1:13" s="35" customFormat="1">
      <c r="A39" s="267" t="s">
        <v>184</v>
      </c>
      <c r="B39" s="268">
        <v>42850</v>
      </c>
      <c r="C39" s="269" t="s">
        <v>185</v>
      </c>
      <c r="D39" s="270" t="s">
        <v>186</v>
      </c>
      <c r="E39" s="271">
        <v>446.4</v>
      </c>
      <c r="F39" s="255">
        <f>E39</f>
        <v>446.4</v>
      </c>
      <c r="G39"/>
      <c r="H39" s="436">
        <f t="shared" si="4"/>
        <v>148.79999999999998</v>
      </c>
      <c r="I39" s="432">
        <f t="shared" si="5"/>
        <v>148.79999999999998</v>
      </c>
      <c r="J39" s="439">
        <f t="shared" si="6"/>
        <v>148.79999999999998</v>
      </c>
    </row>
    <row r="40" spans="1:13" s="35" customFormat="1">
      <c r="A40" s="267" t="s">
        <v>162</v>
      </c>
      <c r="B40" s="268">
        <v>42832</v>
      </c>
      <c r="C40" s="269" t="s">
        <v>187</v>
      </c>
      <c r="D40" s="270" t="s">
        <v>188</v>
      </c>
      <c r="E40" s="271">
        <v>20</v>
      </c>
      <c r="F40" s="255">
        <f>E40</f>
        <v>20</v>
      </c>
      <c r="G40"/>
      <c r="H40" s="73"/>
      <c r="I40" s="432">
        <f>E40/2</f>
        <v>10</v>
      </c>
      <c r="J40" s="439">
        <f>E40/2</f>
        <v>10</v>
      </c>
    </row>
    <row r="41" spans="1:13" s="35" customFormat="1">
      <c r="A41" s="266"/>
      <c r="B41" s="256"/>
      <c r="C41" s="238"/>
      <c r="D41" s="239"/>
      <c r="E41" s="240"/>
      <c r="F41" s="223"/>
      <c r="G41"/>
      <c r="H41" s="73"/>
      <c r="I41" s="74"/>
      <c r="J41" s="68"/>
    </row>
    <row r="42" spans="1:13" s="35" customFormat="1">
      <c r="A42" s="21"/>
      <c r="B42" s="17"/>
      <c r="C42" s="66"/>
      <c r="D42" s="78"/>
      <c r="E42" s="69"/>
      <c r="F42" s="223"/>
      <c r="G42"/>
      <c r="H42" s="73"/>
      <c r="I42" s="74"/>
      <c r="J42" s="68"/>
    </row>
    <row r="43" spans="1:13" s="35" customFormat="1">
      <c r="A43" s="22"/>
      <c r="B43" s="18"/>
      <c r="C43" s="19"/>
      <c r="D43" s="11"/>
      <c r="E43" s="70"/>
      <c r="F43" s="223"/>
      <c r="G43"/>
      <c r="H43" s="75"/>
      <c r="I43" s="76"/>
      <c r="J43" s="77"/>
    </row>
    <row r="44" spans="1:13" ht="15.75">
      <c r="H44" s="95">
        <f>SUM(H14:H43)</f>
        <v>499.30999999999995</v>
      </c>
      <c r="I44" s="95">
        <f t="shared" ref="I44:J44" si="7">SUM(I14:I43)</f>
        <v>840.08500000000004</v>
      </c>
      <c r="J44" s="95">
        <f t="shared" si="7"/>
        <v>840.08500000000004</v>
      </c>
      <c r="M44" s="3"/>
    </row>
    <row r="45" spans="1:13" ht="34.5">
      <c r="A45" s="61"/>
      <c r="B45" s="142" t="s">
        <v>73</v>
      </c>
      <c r="C45" s="143" t="s">
        <v>74</v>
      </c>
      <c r="D45" s="144" t="s">
        <v>100</v>
      </c>
    </row>
    <row r="46" spans="1:13">
      <c r="A46" s="89" t="s">
        <v>1</v>
      </c>
      <c r="B46" s="145">
        <v>613.39</v>
      </c>
      <c r="C46" s="146">
        <v>613.39</v>
      </c>
      <c r="D46" s="147">
        <v>613.39</v>
      </c>
      <c r="G46" s="89" t="s">
        <v>60</v>
      </c>
      <c r="H46" s="86">
        <f>B47</f>
        <v>552.05099999999993</v>
      </c>
      <c r="I46" s="80">
        <f>C47</f>
        <v>552.05099999999993</v>
      </c>
      <c r="J46" s="81">
        <f>D47</f>
        <v>552.05099999999993</v>
      </c>
    </row>
    <row r="47" spans="1:13">
      <c r="A47" s="92" t="s">
        <v>105</v>
      </c>
      <c r="B47" s="148">
        <f>B46*90/100</f>
        <v>552.05099999999993</v>
      </c>
      <c r="C47" s="62">
        <f>C46*90/100</f>
        <v>552.05099999999993</v>
      </c>
      <c r="D47" s="63">
        <f>D46*90/100</f>
        <v>552.05099999999993</v>
      </c>
      <c r="G47" s="90" t="s">
        <v>61</v>
      </c>
      <c r="H47" s="87">
        <f>H44</f>
        <v>499.30999999999995</v>
      </c>
      <c r="I47" s="82">
        <f>I44</f>
        <v>840.08500000000004</v>
      </c>
      <c r="J47" s="83">
        <f>J44</f>
        <v>840.08500000000004</v>
      </c>
    </row>
    <row r="48" spans="1:13">
      <c r="A48" s="93" t="s">
        <v>59</v>
      </c>
      <c r="B48" s="149">
        <f>B46*10/100</f>
        <v>61.338999999999999</v>
      </c>
      <c r="C48" s="59">
        <f t="shared" ref="C48:D48" si="8">C46*10/100</f>
        <v>61.338999999999999</v>
      </c>
      <c r="D48" s="60">
        <f t="shared" si="8"/>
        <v>61.338999999999999</v>
      </c>
      <c r="G48" s="91" t="s">
        <v>62</v>
      </c>
      <c r="H48" s="88">
        <f>H46-H47</f>
        <v>52.740999999999985</v>
      </c>
      <c r="I48" s="84">
        <f>I46-I47</f>
        <v>-288.03400000000011</v>
      </c>
      <c r="J48" s="85">
        <f>J46-J47</f>
        <v>-288.03400000000011</v>
      </c>
    </row>
    <row r="51" spans="8:8">
      <c r="H51" s="3"/>
    </row>
  </sheetData>
  <sortState ref="A14:P23">
    <sortCondition ref="B14:B23"/>
  </sortState>
  <mergeCells count="5">
    <mergeCell ref="H11:J11"/>
    <mergeCell ref="H12:J12"/>
    <mergeCell ref="C2:D2"/>
    <mergeCell ref="C3:D3"/>
    <mergeCell ref="C4:D4"/>
  </mergeCells>
  <pageMargins left="0.23622047244094491" right="0.15748031496062992" top="0.34" bottom="0.23622047244094491" header="0.19685039370078741" footer="0.15748031496062992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Q47"/>
  <sheetViews>
    <sheetView topLeftCell="A22" zoomScale="80" zoomScaleNormal="80" workbookViewId="0">
      <selection activeCell="H52" sqref="H52"/>
    </sheetView>
  </sheetViews>
  <sheetFormatPr defaultRowHeight="15"/>
  <cols>
    <col min="1" max="1" width="30" customWidth="1"/>
    <col min="2" max="2" width="21.5703125" bestFit="1" customWidth="1"/>
    <col min="3" max="3" width="16.28515625" bestFit="1" customWidth="1"/>
    <col min="4" max="4" width="33" customWidth="1"/>
    <col min="5" max="5" width="16.28515625" customWidth="1"/>
    <col min="6" max="6" width="9.42578125" style="273" bestFit="1" customWidth="1"/>
    <col min="7" max="7" width="25.85546875" customWidth="1"/>
    <col min="8" max="8" width="14.5703125" customWidth="1"/>
    <col min="9" max="9" width="13.7109375" customWidth="1"/>
    <col min="10" max="10" width="15" bestFit="1" customWidth="1"/>
    <col min="11" max="11" width="4.85546875" customWidth="1"/>
    <col min="12" max="12" width="5.140625" bestFit="1" customWidth="1"/>
    <col min="13" max="13" width="10.28515625" bestFit="1" customWidth="1"/>
  </cols>
  <sheetData>
    <row r="1" spans="1:17">
      <c r="I1" s="57"/>
      <c r="J1" s="57"/>
    </row>
    <row r="2" spans="1:17">
      <c r="B2" s="38" t="s">
        <v>26</v>
      </c>
      <c r="C2" s="524" t="s">
        <v>27</v>
      </c>
      <c r="D2" s="525"/>
      <c r="I2" s="37"/>
      <c r="J2" s="37"/>
    </row>
    <row r="3" spans="1:17">
      <c r="B3" s="39" t="s">
        <v>28</v>
      </c>
      <c r="C3" s="526" t="s">
        <v>29</v>
      </c>
      <c r="D3" s="527"/>
      <c r="I3" s="37"/>
      <c r="J3" s="37"/>
    </row>
    <row r="4" spans="1:17">
      <c r="B4" s="40" t="s">
        <v>30</v>
      </c>
      <c r="C4" s="528" t="s">
        <v>31</v>
      </c>
      <c r="D4" s="529"/>
      <c r="I4" s="37"/>
      <c r="J4" s="37"/>
    </row>
    <row r="5" spans="1:17">
      <c r="I5" s="37"/>
      <c r="J5" s="37"/>
    </row>
    <row r="6" spans="1:17">
      <c r="I6" s="37"/>
      <c r="J6" s="37"/>
    </row>
    <row r="7" spans="1:17" ht="15.75">
      <c r="H7" s="23"/>
      <c r="I7" s="23"/>
      <c r="J7" s="23"/>
    </row>
    <row r="8" spans="1:17" ht="15.75">
      <c r="H8" s="23"/>
      <c r="I8" s="30" t="s">
        <v>24</v>
      </c>
      <c r="J8" s="30">
        <v>2017</v>
      </c>
    </row>
    <row r="9" spans="1:17" ht="15.75">
      <c r="F9" s="57"/>
      <c r="H9" s="23"/>
      <c r="I9" s="30" t="s">
        <v>25</v>
      </c>
      <c r="J9" s="30" t="s">
        <v>45</v>
      </c>
    </row>
    <row r="10" spans="1:17" ht="15" customHeight="1">
      <c r="A10" s="31" t="s">
        <v>23</v>
      </c>
      <c r="F10" s="57"/>
    </row>
    <row r="11" spans="1:17" s="99" customFormat="1" ht="15" customHeight="1">
      <c r="A11" s="210" t="s">
        <v>20</v>
      </c>
      <c r="B11" s="79" t="s">
        <v>76</v>
      </c>
      <c r="C11" s="210" t="s">
        <v>14</v>
      </c>
      <c r="D11" s="79" t="s">
        <v>15</v>
      </c>
      <c r="E11" s="79" t="s">
        <v>16</v>
      </c>
      <c r="F11" s="228"/>
      <c r="G11"/>
      <c r="H11" s="531" t="s">
        <v>19</v>
      </c>
      <c r="I11" s="531"/>
      <c r="J11" s="531"/>
    </row>
    <row r="12" spans="1:17" s="99" customFormat="1" ht="15" customHeight="1">
      <c r="A12" s="33" t="s">
        <v>17</v>
      </c>
      <c r="B12" s="33" t="s">
        <v>10</v>
      </c>
      <c r="C12" s="33" t="s">
        <v>11</v>
      </c>
      <c r="D12" s="33" t="s">
        <v>77</v>
      </c>
      <c r="E12" s="94" t="s">
        <v>13</v>
      </c>
      <c r="F12" s="229"/>
      <c r="G12"/>
      <c r="H12" s="531" t="s">
        <v>18</v>
      </c>
      <c r="I12" s="531"/>
      <c r="J12" s="531"/>
      <c r="K12" s="5"/>
    </row>
    <row r="13" spans="1:17" s="99" customFormat="1" ht="31.5">
      <c r="A13" s="7"/>
      <c r="B13" s="7"/>
      <c r="C13" s="7"/>
      <c r="D13" s="7"/>
      <c r="E13" s="7"/>
      <c r="F13" s="230"/>
      <c r="G13"/>
      <c r="H13" s="225" t="s">
        <v>73</v>
      </c>
      <c r="I13" s="226" t="s">
        <v>74</v>
      </c>
      <c r="J13" s="227" t="s">
        <v>100</v>
      </c>
      <c r="K13" s="6"/>
    </row>
    <row r="14" spans="1:17" s="99" customFormat="1">
      <c r="A14" s="280" t="s">
        <v>189</v>
      </c>
      <c r="B14" s="281">
        <v>42886</v>
      </c>
      <c r="C14" s="282" t="s">
        <v>190</v>
      </c>
      <c r="D14" s="283" t="s">
        <v>191</v>
      </c>
      <c r="E14" s="284">
        <v>165</v>
      </c>
      <c r="F14" s="277">
        <f>E14</f>
        <v>165</v>
      </c>
      <c r="G14"/>
      <c r="H14" s="435">
        <f>E14/3</f>
        <v>55</v>
      </c>
      <c r="I14" s="433">
        <f>E14/3</f>
        <v>55</v>
      </c>
      <c r="J14" s="438">
        <f>E14/3</f>
        <v>55</v>
      </c>
      <c r="K14" s="6"/>
    </row>
    <row r="15" spans="1:17" s="99" customFormat="1">
      <c r="A15" s="232" t="s">
        <v>157</v>
      </c>
      <c r="B15" s="233">
        <v>42858</v>
      </c>
      <c r="C15" s="234" t="s">
        <v>192</v>
      </c>
      <c r="D15" s="279" t="s">
        <v>129</v>
      </c>
      <c r="E15" s="235">
        <v>6</v>
      </c>
      <c r="F15" s="222"/>
      <c r="G15"/>
      <c r="H15" s="436">
        <f>E15/3</f>
        <v>2</v>
      </c>
      <c r="I15" s="432">
        <f>E15/3</f>
        <v>2</v>
      </c>
      <c r="J15" s="439">
        <f>E15/3</f>
        <v>2</v>
      </c>
      <c r="K15" s="10"/>
    </row>
    <row r="16" spans="1:17" s="99" customFormat="1">
      <c r="A16" s="24" t="s">
        <v>157</v>
      </c>
      <c r="B16" s="185">
        <v>42858</v>
      </c>
      <c r="C16" s="179" t="s">
        <v>128</v>
      </c>
      <c r="D16" s="52" t="s">
        <v>129</v>
      </c>
      <c r="E16" s="77">
        <v>48</v>
      </c>
      <c r="F16" s="277">
        <f>SUM(E15:E16)</f>
        <v>54</v>
      </c>
      <c r="G16"/>
      <c r="H16" s="436">
        <f t="shared" ref="H16:H41" si="0">E16/3</f>
        <v>16</v>
      </c>
      <c r="I16" s="432">
        <f t="shared" ref="I16:I41" si="1">E16/3</f>
        <v>16</v>
      </c>
      <c r="J16" s="439">
        <f t="shared" ref="J16:J41" si="2">E16/3</f>
        <v>16</v>
      </c>
      <c r="K16" s="10"/>
      <c r="Q16" s="141"/>
    </row>
    <row r="17" spans="1:17" s="99" customFormat="1">
      <c r="A17" s="236" t="s">
        <v>64</v>
      </c>
      <c r="B17" s="237">
        <v>42857</v>
      </c>
      <c r="C17" s="238" t="s">
        <v>126</v>
      </c>
      <c r="D17" s="279" t="s">
        <v>67</v>
      </c>
      <c r="E17" s="275">
        <v>13.27</v>
      </c>
      <c r="F17" s="222"/>
      <c r="G17"/>
      <c r="H17" s="436">
        <f t="shared" si="0"/>
        <v>4.4233333333333329</v>
      </c>
      <c r="I17" s="432">
        <f t="shared" si="1"/>
        <v>4.4233333333333329</v>
      </c>
      <c r="J17" s="439">
        <f t="shared" si="2"/>
        <v>4.4233333333333329</v>
      </c>
      <c r="K17" s="10"/>
    </row>
    <row r="18" spans="1:17" s="99" customFormat="1">
      <c r="A18" s="20" t="s">
        <v>64</v>
      </c>
      <c r="B18" s="16">
        <v>42858</v>
      </c>
      <c r="C18" s="66" t="s">
        <v>127</v>
      </c>
      <c r="D18" s="78" t="s">
        <v>67</v>
      </c>
      <c r="E18" s="69">
        <v>28.6</v>
      </c>
      <c r="F18" s="222"/>
      <c r="G18"/>
      <c r="H18" s="436">
        <f t="shared" si="0"/>
        <v>9.5333333333333332</v>
      </c>
      <c r="I18" s="432">
        <f t="shared" si="1"/>
        <v>9.5333333333333332</v>
      </c>
      <c r="J18" s="439">
        <f t="shared" si="2"/>
        <v>9.5333333333333332</v>
      </c>
    </row>
    <row r="19" spans="1:17" s="99" customFormat="1">
      <c r="A19" s="20" t="s">
        <v>64</v>
      </c>
      <c r="B19" s="16">
        <v>42858</v>
      </c>
      <c r="C19" s="66" t="s">
        <v>124</v>
      </c>
      <c r="D19" s="28" t="s">
        <v>67</v>
      </c>
      <c r="E19" s="184">
        <v>95.12</v>
      </c>
      <c r="F19" s="222"/>
      <c r="G19"/>
      <c r="H19" s="436">
        <f t="shared" si="0"/>
        <v>31.706666666666667</v>
      </c>
      <c r="I19" s="432">
        <f t="shared" si="1"/>
        <v>31.706666666666667</v>
      </c>
      <c r="J19" s="439">
        <f t="shared" si="2"/>
        <v>31.706666666666667</v>
      </c>
      <c r="K19" s="10"/>
    </row>
    <row r="20" spans="1:17" s="99" customFormat="1">
      <c r="A20" s="20" t="s">
        <v>64</v>
      </c>
      <c r="B20" s="16">
        <v>42865</v>
      </c>
      <c r="C20" s="66" t="s">
        <v>158</v>
      </c>
      <c r="D20" s="78" t="s">
        <v>67</v>
      </c>
      <c r="E20" s="69">
        <v>14.14</v>
      </c>
      <c r="F20" s="222"/>
      <c r="G20"/>
      <c r="H20" s="436">
        <f t="shared" si="0"/>
        <v>4.7133333333333338</v>
      </c>
      <c r="I20" s="432">
        <f t="shared" si="1"/>
        <v>4.7133333333333338</v>
      </c>
      <c r="J20" s="439">
        <f t="shared" si="2"/>
        <v>4.7133333333333338</v>
      </c>
    </row>
    <row r="21" spans="1:17" s="99" customFormat="1">
      <c r="A21" s="20" t="s">
        <v>64</v>
      </c>
      <c r="B21" s="16">
        <v>42873</v>
      </c>
      <c r="C21" s="66" t="s">
        <v>159</v>
      </c>
      <c r="D21" s="78" t="s">
        <v>67</v>
      </c>
      <c r="E21" s="69">
        <v>7.07</v>
      </c>
      <c r="F21" s="274"/>
      <c r="G21"/>
      <c r="H21" s="436">
        <f t="shared" si="0"/>
        <v>2.3566666666666669</v>
      </c>
      <c r="I21" s="432">
        <f t="shared" si="1"/>
        <v>2.3566666666666669</v>
      </c>
      <c r="J21" s="439">
        <f t="shared" si="2"/>
        <v>2.3566666666666669</v>
      </c>
    </row>
    <row r="22" spans="1:17" s="99" customFormat="1">
      <c r="A22" s="20" t="s">
        <v>64</v>
      </c>
      <c r="B22" s="16">
        <v>42873</v>
      </c>
      <c r="C22" s="66" t="s">
        <v>161</v>
      </c>
      <c r="D22" s="78" t="s">
        <v>67</v>
      </c>
      <c r="E22" s="69">
        <v>6.1</v>
      </c>
      <c r="F22" s="221"/>
      <c r="G22"/>
      <c r="H22" s="436">
        <f t="shared" si="0"/>
        <v>2.0333333333333332</v>
      </c>
      <c r="I22" s="432">
        <f t="shared" si="1"/>
        <v>2.0333333333333332</v>
      </c>
      <c r="J22" s="439">
        <f t="shared" si="2"/>
        <v>2.0333333333333332</v>
      </c>
      <c r="K22" s="6"/>
      <c r="Q22" s="141"/>
    </row>
    <row r="23" spans="1:17" s="99" customFormat="1">
      <c r="A23" s="20" t="s">
        <v>64</v>
      </c>
      <c r="B23" s="16">
        <v>42873</v>
      </c>
      <c r="C23" s="66" t="s">
        <v>160</v>
      </c>
      <c r="D23" s="78" t="s">
        <v>67</v>
      </c>
      <c r="E23" s="69">
        <v>31.48</v>
      </c>
      <c r="F23" s="222"/>
      <c r="G23"/>
      <c r="H23" s="436">
        <f t="shared" si="0"/>
        <v>10.493333333333334</v>
      </c>
      <c r="I23" s="432">
        <f t="shared" si="1"/>
        <v>10.493333333333334</v>
      </c>
      <c r="J23" s="439">
        <f t="shared" si="2"/>
        <v>10.493333333333334</v>
      </c>
      <c r="K23" s="10"/>
    </row>
    <row r="24" spans="1:17" s="99" customFormat="1">
      <c r="A24" s="20" t="s">
        <v>64</v>
      </c>
      <c r="B24" s="16">
        <v>42885</v>
      </c>
      <c r="C24" s="66" t="s">
        <v>120</v>
      </c>
      <c r="D24" s="78" t="s">
        <v>67</v>
      </c>
      <c r="E24" s="69">
        <v>7.07</v>
      </c>
      <c r="F24" s="274"/>
      <c r="G24"/>
      <c r="H24" s="436">
        <f t="shared" si="0"/>
        <v>2.3566666666666669</v>
      </c>
      <c r="I24" s="432">
        <f t="shared" si="1"/>
        <v>2.3566666666666669</v>
      </c>
      <c r="J24" s="439">
        <f t="shared" si="2"/>
        <v>2.3566666666666669</v>
      </c>
      <c r="K24" s="10"/>
    </row>
    <row r="25" spans="1:17" s="99" customFormat="1">
      <c r="A25" s="20" t="s">
        <v>64</v>
      </c>
      <c r="B25" s="16">
        <v>42886</v>
      </c>
      <c r="C25" s="66" t="s">
        <v>193</v>
      </c>
      <c r="D25" s="78" t="s">
        <v>67</v>
      </c>
      <c r="E25" s="69">
        <v>16.27</v>
      </c>
      <c r="F25" s="254"/>
      <c r="G25"/>
      <c r="H25" s="436">
        <f t="shared" si="0"/>
        <v>5.4233333333333329</v>
      </c>
      <c r="I25" s="432">
        <f t="shared" si="1"/>
        <v>5.4233333333333329</v>
      </c>
      <c r="J25" s="439">
        <f t="shared" si="2"/>
        <v>5.4233333333333329</v>
      </c>
    </row>
    <row r="26" spans="1:17" s="99" customFormat="1">
      <c r="A26" s="24" t="s">
        <v>64</v>
      </c>
      <c r="B26" s="185">
        <v>42886</v>
      </c>
      <c r="C26" s="179" t="s">
        <v>194</v>
      </c>
      <c r="D26" s="263" t="s">
        <v>67</v>
      </c>
      <c r="E26" s="70">
        <v>8.41</v>
      </c>
      <c r="F26" s="278">
        <f>SUM(E17:E26)</f>
        <v>227.52999999999997</v>
      </c>
      <c r="G26"/>
      <c r="H26" s="436">
        <f t="shared" si="0"/>
        <v>2.8033333333333332</v>
      </c>
      <c r="I26" s="432">
        <f t="shared" si="1"/>
        <v>2.8033333333333332</v>
      </c>
      <c r="J26" s="439">
        <f t="shared" si="2"/>
        <v>2.8033333333333332</v>
      </c>
      <c r="K26" s="10"/>
    </row>
    <row r="27" spans="1:17" s="99" customFormat="1">
      <c r="A27" s="257" t="s">
        <v>65</v>
      </c>
      <c r="B27" s="258">
        <v>42871</v>
      </c>
      <c r="C27" s="259" t="s">
        <v>195</v>
      </c>
      <c r="D27" s="260" t="s">
        <v>196</v>
      </c>
      <c r="E27" s="261">
        <v>57.27</v>
      </c>
      <c r="F27" s="278">
        <f>E27</f>
        <v>57.27</v>
      </c>
      <c r="G27"/>
      <c r="H27" s="436">
        <f t="shared" si="0"/>
        <v>19.09</v>
      </c>
      <c r="I27" s="432">
        <f t="shared" si="1"/>
        <v>19.09</v>
      </c>
      <c r="J27" s="439">
        <f t="shared" si="2"/>
        <v>19.09</v>
      </c>
      <c r="K27" s="10"/>
    </row>
    <row r="28" spans="1:17" s="99" customFormat="1">
      <c r="A28" s="257" t="s">
        <v>184</v>
      </c>
      <c r="B28" s="258">
        <v>42857</v>
      </c>
      <c r="C28" s="259" t="s">
        <v>197</v>
      </c>
      <c r="D28" s="260" t="s">
        <v>186</v>
      </c>
      <c r="E28" s="261">
        <v>372</v>
      </c>
      <c r="F28" s="278">
        <f>E28</f>
        <v>372</v>
      </c>
      <c r="G28"/>
      <c r="H28" s="436">
        <f t="shared" si="0"/>
        <v>124</v>
      </c>
      <c r="I28" s="432">
        <f t="shared" si="1"/>
        <v>124</v>
      </c>
      <c r="J28" s="439">
        <f t="shared" si="2"/>
        <v>124</v>
      </c>
      <c r="K28" s="10"/>
    </row>
    <row r="29" spans="1:17" s="99" customFormat="1">
      <c r="A29" s="236"/>
      <c r="B29" s="237"/>
      <c r="C29" s="238"/>
      <c r="D29" s="239"/>
      <c r="E29" s="240"/>
      <c r="F29" s="254"/>
      <c r="G29"/>
      <c r="H29" s="73">
        <f t="shared" si="0"/>
        <v>0</v>
      </c>
      <c r="I29" s="74">
        <f t="shared" si="1"/>
        <v>0</v>
      </c>
      <c r="J29" s="68">
        <f t="shared" si="2"/>
        <v>0</v>
      </c>
    </row>
    <row r="30" spans="1:17" s="99" customFormat="1">
      <c r="A30" s="20"/>
      <c r="B30" s="16"/>
      <c r="C30" s="66"/>
      <c r="D30" s="78"/>
      <c r="E30" s="69"/>
      <c r="F30" s="223"/>
      <c r="G30"/>
      <c r="H30" s="73">
        <f t="shared" si="0"/>
        <v>0</v>
      </c>
      <c r="I30" s="74">
        <f t="shared" si="1"/>
        <v>0</v>
      </c>
      <c r="J30" s="68">
        <f t="shared" si="2"/>
        <v>0</v>
      </c>
    </row>
    <row r="31" spans="1:17" s="99" customFormat="1">
      <c r="A31" s="20"/>
      <c r="B31" s="16"/>
      <c r="C31" s="66"/>
      <c r="D31" s="78"/>
      <c r="E31" s="69"/>
      <c r="F31" s="223"/>
      <c r="G31"/>
      <c r="H31" s="73">
        <f t="shared" si="0"/>
        <v>0</v>
      </c>
      <c r="I31" s="74">
        <f t="shared" si="1"/>
        <v>0</v>
      </c>
      <c r="J31" s="68">
        <f t="shared" si="2"/>
        <v>0</v>
      </c>
    </row>
    <row r="32" spans="1:17" s="99" customFormat="1">
      <c r="A32" s="20"/>
      <c r="B32" s="16"/>
      <c r="C32" s="66"/>
      <c r="D32" s="78"/>
      <c r="E32" s="69"/>
      <c r="F32" s="273"/>
      <c r="G32"/>
      <c r="H32" s="73">
        <f t="shared" si="0"/>
        <v>0</v>
      </c>
      <c r="I32" s="74">
        <f t="shared" si="1"/>
        <v>0</v>
      </c>
      <c r="J32" s="68">
        <f t="shared" si="2"/>
        <v>0</v>
      </c>
    </row>
    <row r="33" spans="1:13" s="99" customFormat="1">
      <c r="A33" s="20"/>
      <c r="B33" s="16"/>
      <c r="C33" s="66"/>
      <c r="D33" s="78"/>
      <c r="E33" s="69"/>
      <c r="F33" s="223"/>
      <c r="G33"/>
      <c r="H33" s="73">
        <f t="shared" si="0"/>
        <v>0</v>
      </c>
      <c r="I33" s="74">
        <f t="shared" si="1"/>
        <v>0</v>
      </c>
      <c r="J33" s="68">
        <f t="shared" si="2"/>
        <v>0</v>
      </c>
    </row>
    <row r="34" spans="1:13" s="99" customFormat="1">
      <c r="A34" s="20"/>
      <c r="B34" s="16"/>
      <c r="C34" s="66"/>
      <c r="D34" s="78"/>
      <c r="E34" s="69"/>
      <c r="F34" s="223"/>
      <c r="G34"/>
      <c r="H34" s="73">
        <f t="shared" si="0"/>
        <v>0</v>
      </c>
      <c r="I34" s="74">
        <f t="shared" si="1"/>
        <v>0</v>
      </c>
      <c r="J34" s="68">
        <f t="shared" si="2"/>
        <v>0</v>
      </c>
    </row>
    <row r="35" spans="1:13" s="99" customFormat="1">
      <c r="A35" s="20"/>
      <c r="B35" s="16"/>
      <c r="C35" s="66"/>
      <c r="D35" s="78"/>
      <c r="E35" s="69"/>
      <c r="F35" s="254"/>
      <c r="G35"/>
      <c r="H35" s="73">
        <f t="shared" si="0"/>
        <v>0</v>
      </c>
      <c r="I35" s="74">
        <f t="shared" si="1"/>
        <v>0</v>
      </c>
      <c r="J35" s="68">
        <f t="shared" si="2"/>
        <v>0</v>
      </c>
    </row>
    <row r="36" spans="1:13" s="99" customFormat="1">
      <c r="A36" s="20"/>
      <c r="B36" s="265"/>
      <c r="C36" s="66"/>
      <c r="D36" s="78"/>
      <c r="E36" s="69"/>
      <c r="F36" s="223"/>
      <c r="G36"/>
      <c r="H36" s="73">
        <f t="shared" si="0"/>
        <v>0</v>
      </c>
      <c r="I36" s="74">
        <f t="shared" si="1"/>
        <v>0</v>
      </c>
      <c r="J36" s="68">
        <f t="shared" si="2"/>
        <v>0</v>
      </c>
    </row>
    <row r="37" spans="1:13" s="99" customFormat="1">
      <c r="A37" s="20"/>
      <c r="B37" s="265"/>
      <c r="C37" s="66"/>
      <c r="D37" s="78"/>
      <c r="E37" s="69"/>
      <c r="F37" s="254"/>
      <c r="G37"/>
      <c r="H37" s="73">
        <f t="shared" si="0"/>
        <v>0</v>
      </c>
      <c r="I37" s="74">
        <f t="shared" si="1"/>
        <v>0</v>
      </c>
      <c r="J37" s="68">
        <f t="shared" si="2"/>
        <v>0</v>
      </c>
    </row>
    <row r="38" spans="1:13" s="99" customFormat="1">
      <c r="A38" s="272"/>
      <c r="B38" s="265"/>
      <c r="C38" s="66"/>
      <c r="D38" s="78"/>
      <c r="E38" s="69"/>
      <c r="F38" s="254"/>
      <c r="G38"/>
      <c r="H38" s="73">
        <f t="shared" si="0"/>
        <v>0</v>
      </c>
      <c r="I38" s="74">
        <f t="shared" si="1"/>
        <v>0</v>
      </c>
      <c r="J38" s="68">
        <f t="shared" si="2"/>
        <v>0</v>
      </c>
    </row>
    <row r="39" spans="1:13" s="99" customFormat="1">
      <c r="A39" s="272"/>
      <c r="B39" s="265"/>
      <c r="C39" s="66"/>
      <c r="D39" s="78"/>
      <c r="E39" s="69"/>
      <c r="F39" s="254"/>
      <c r="G39"/>
      <c r="H39" s="73">
        <f t="shared" si="0"/>
        <v>0</v>
      </c>
      <c r="I39" s="74">
        <f t="shared" si="1"/>
        <v>0</v>
      </c>
      <c r="J39" s="68">
        <f t="shared" si="2"/>
        <v>0</v>
      </c>
    </row>
    <row r="40" spans="1:13" s="99" customFormat="1">
      <c r="A40" s="21"/>
      <c r="B40" s="17"/>
      <c r="C40" s="66"/>
      <c r="D40" s="78"/>
      <c r="E40" s="69"/>
      <c r="F40" s="223"/>
      <c r="G40"/>
      <c r="H40" s="73">
        <f t="shared" si="0"/>
        <v>0</v>
      </c>
      <c r="I40" s="74">
        <f t="shared" si="1"/>
        <v>0</v>
      </c>
      <c r="J40" s="68">
        <f t="shared" si="2"/>
        <v>0</v>
      </c>
    </row>
    <row r="41" spans="1:13" s="99" customFormat="1">
      <c r="A41" s="21"/>
      <c r="B41" s="17"/>
      <c r="C41" s="66"/>
      <c r="D41" s="78"/>
      <c r="E41" s="69"/>
      <c r="F41" s="223"/>
      <c r="G41"/>
      <c r="H41" s="73">
        <f t="shared" si="0"/>
        <v>0</v>
      </c>
      <c r="I41" s="74">
        <f t="shared" si="1"/>
        <v>0</v>
      </c>
      <c r="J41" s="68">
        <f t="shared" si="2"/>
        <v>0</v>
      </c>
    </row>
    <row r="42" spans="1:13" s="99" customFormat="1">
      <c r="A42" s="22"/>
      <c r="B42" s="18"/>
      <c r="C42" s="19"/>
      <c r="D42" s="11"/>
      <c r="E42" s="70"/>
      <c r="F42" s="223"/>
      <c r="G42"/>
      <c r="H42" s="75">
        <f>E42/3</f>
        <v>0</v>
      </c>
      <c r="I42" s="76">
        <f>E42/3</f>
        <v>0</v>
      </c>
      <c r="J42" s="77">
        <f>E42/3</f>
        <v>0</v>
      </c>
    </row>
    <row r="43" spans="1:13" ht="15.75">
      <c r="H43" s="95">
        <f>SUM(H14:H42)</f>
        <v>291.93333333333334</v>
      </c>
      <c r="I43" s="95">
        <f t="shared" ref="I43:J43" si="3">SUM(I14:I42)</f>
        <v>291.93333333333334</v>
      </c>
      <c r="J43" s="95">
        <f t="shared" si="3"/>
        <v>291.93333333333334</v>
      </c>
      <c r="M43" s="3"/>
    </row>
    <row r="44" spans="1:13" ht="34.5">
      <c r="A44" s="61"/>
      <c r="B44" s="142" t="s">
        <v>73</v>
      </c>
      <c r="C44" s="143" t="s">
        <v>74</v>
      </c>
      <c r="D44" s="144" t="s">
        <v>100</v>
      </c>
    </row>
    <row r="45" spans="1:13">
      <c r="A45" s="89" t="s">
        <v>1</v>
      </c>
      <c r="B45" s="145">
        <v>613.39</v>
      </c>
      <c r="C45" s="146">
        <v>613.39</v>
      </c>
      <c r="D45" s="147">
        <v>613.39</v>
      </c>
      <c r="G45" s="89" t="s">
        <v>60</v>
      </c>
      <c r="H45" s="86">
        <f>B46</f>
        <v>552.05099999999993</v>
      </c>
      <c r="I45" s="80">
        <f>C46</f>
        <v>552.05099999999993</v>
      </c>
      <c r="J45" s="81">
        <f>D46</f>
        <v>552.05099999999993</v>
      </c>
    </row>
    <row r="46" spans="1:13">
      <c r="A46" s="92" t="s">
        <v>105</v>
      </c>
      <c r="B46" s="148">
        <f>B45*90/100</f>
        <v>552.05099999999993</v>
      </c>
      <c r="C46" s="62">
        <f>C45*90/100</f>
        <v>552.05099999999993</v>
      </c>
      <c r="D46" s="63">
        <f>D45*90/100</f>
        <v>552.05099999999993</v>
      </c>
      <c r="G46" s="90" t="s">
        <v>61</v>
      </c>
      <c r="H46" s="87">
        <f>H43</f>
        <v>291.93333333333334</v>
      </c>
      <c r="I46" s="82">
        <f>I43</f>
        <v>291.93333333333334</v>
      </c>
      <c r="J46" s="83">
        <f>J43</f>
        <v>291.93333333333334</v>
      </c>
    </row>
    <row r="47" spans="1:13">
      <c r="A47" s="93" t="s">
        <v>59</v>
      </c>
      <c r="B47" s="149">
        <f>B45*10/100</f>
        <v>61.338999999999999</v>
      </c>
      <c r="C47" s="59">
        <f t="shared" ref="C47:D47" si="4">C45*10/100</f>
        <v>61.338999999999999</v>
      </c>
      <c r="D47" s="60">
        <f t="shared" si="4"/>
        <v>61.338999999999999</v>
      </c>
      <c r="G47" s="91" t="s">
        <v>62</v>
      </c>
      <c r="H47" s="88">
        <f>H45-H46</f>
        <v>260.11766666666659</v>
      </c>
      <c r="I47" s="84">
        <f>I45-I46</f>
        <v>260.11766666666659</v>
      </c>
      <c r="J47" s="85">
        <f>J45-J46</f>
        <v>260.11766666666659</v>
      </c>
    </row>
  </sheetData>
  <mergeCells count="5">
    <mergeCell ref="C2:D2"/>
    <mergeCell ref="C3:D3"/>
    <mergeCell ref="C4:D4"/>
    <mergeCell ref="H11:J11"/>
    <mergeCell ref="H12:J12"/>
  </mergeCells>
  <pageMargins left="0.23622047244094491" right="0.15748031496062992" top="0.34" bottom="0.23622047244094491" header="0.19685039370078741" footer="0.15748031496062992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Q47"/>
  <sheetViews>
    <sheetView topLeftCell="A13" zoomScale="80" zoomScaleNormal="80" workbookViewId="0">
      <selection activeCell="D21" sqref="D21"/>
    </sheetView>
  </sheetViews>
  <sheetFormatPr defaultRowHeight="15"/>
  <cols>
    <col min="1" max="1" width="29.85546875" bestFit="1" customWidth="1"/>
    <col min="2" max="2" width="21.5703125" bestFit="1" customWidth="1"/>
    <col min="3" max="3" width="16.28515625" bestFit="1" customWidth="1"/>
    <col min="4" max="4" width="43.140625" bestFit="1" customWidth="1"/>
    <col min="5" max="5" width="16" bestFit="1" customWidth="1"/>
    <col min="6" max="6" width="9.42578125" style="273" bestFit="1" customWidth="1"/>
    <col min="7" max="7" width="25" customWidth="1"/>
    <col min="8" max="8" width="10.85546875" customWidth="1"/>
    <col min="9" max="9" width="13.7109375" customWidth="1"/>
    <col min="10" max="10" width="15" bestFit="1" customWidth="1"/>
    <col min="11" max="11" width="4.85546875" customWidth="1"/>
    <col min="12" max="12" width="5.140625" bestFit="1" customWidth="1"/>
    <col min="13" max="13" width="10.28515625" bestFit="1" customWidth="1"/>
  </cols>
  <sheetData>
    <row r="1" spans="1:17">
      <c r="I1" s="57"/>
      <c r="J1" s="57"/>
    </row>
    <row r="2" spans="1:17">
      <c r="B2" s="38" t="s">
        <v>26</v>
      </c>
      <c r="C2" s="524" t="s">
        <v>27</v>
      </c>
      <c r="D2" s="525"/>
      <c r="I2" s="37"/>
      <c r="J2" s="37"/>
    </row>
    <row r="3" spans="1:17">
      <c r="B3" s="39" t="s">
        <v>28</v>
      </c>
      <c r="C3" s="526" t="s">
        <v>29</v>
      </c>
      <c r="D3" s="527"/>
      <c r="I3" s="37"/>
      <c r="J3" s="37"/>
    </row>
    <row r="4" spans="1:17">
      <c r="B4" s="40" t="s">
        <v>30</v>
      </c>
      <c r="C4" s="528" t="s">
        <v>31</v>
      </c>
      <c r="D4" s="529"/>
      <c r="I4" s="37"/>
      <c r="J4" s="37"/>
    </row>
    <row r="5" spans="1:17">
      <c r="I5" s="37"/>
      <c r="J5" s="37"/>
    </row>
    <row r="6" spans="1:17">
      <c r="I6" s="37"/>
      <c r="J6" s="37"/>
    </row>
    <row r="7" spans="1:17" ht="15.75">
      <c r="H7" s="23"/>
      <c r="I7" s="23"/>
      <c r="J7" s="23"/>
    </row>
    <row r="8" spans="1:17" ht="15.75">
      <c r="H8" s="23"/>
      <c r="I8" s="30" t="s">
        <v>24</v>
      </c>
      <c r="J8" s="30">
        <v>2017</v>
      </c>
    </row>
    <row r="9" spans="1:17" ht="15.75">
      <c r="F9" s="57"/>
      <c r="H9" s="23"/>
      <c r="I9" s="30" t="s">
        <v>25</v>
      </c>
      <c r="J9" s="30" t="s">
        <v>3</v>
      </c>
    </row>
    <row r="10" spans="1:17" ht="15" customHeight="1">
      <c r="A10" s="31" t="s">
        <v>23</v>
      </c>
      <c r="F10" s="57"/>
    </row>
    <row r="11" spans="1:17" s="99" customFormat="1" ht="15" customHeight="1">
      <c r="A11" s="210" t="s">
        <v>20</v>
      </c>
      <c r="B11" s="79" t="s">
        <v>76</v>
      </c>
      <c r="C11" s="210" t="s">
        <v>14</v>
      </c>
      <c r="D11" s="79" t="s">
        <v>15</v>
      </c>
      <c r="E11" s="79" t="s">
        <v>16</v>
      </c>
      <c r="F11" s="228"/>
      <c r="G11"/>
      <c r="H11" s="531" t="s">
        <v>19</v>
      </c>
      <c r="I11" s="531"/>
      <c r="J11" s="531"/>
    </row>
    <row r="12" spans="1:17" s="99" customFormat="1" ht="15" customHeight="1">
      <c r="A12" s="33" t="s">
        <v>17</v>
      </c>
      <c r="B12" s="33" t="s">
        <v>10</v>
      </c>
      <c r="C12" s="33" t="s">
        <v>11</v>
      </c>
      <c r="D12" s="33" t="s">
        <v>77</v>
      </c>
      <c r="E12" s="94" t="s">
        <v>13</v>
      </c>
      <c r="F12" s="229"/>
      <c r="G12"/>
      <c r="H12" s="531" t="s">
        <v>18</v>
      </c>
      <c r="I12" s="531"/>
      <c r="J12" s="531"/>
      <c r="K12" s="5"/>
    </row>
    <row r="13" spans="1:17" s="99" customFormat="1" ht="31.5">
      <c r="A13" s="7"/>
      <c r="B13" s="7"/>
      <c r="C13" s="7"/>
      <c r="D13" s="7"/>
      <c r="E13" s="7"/>
      <c r="F13" s="230"/>
      <c r="G13" s="273"/>
      <c r="H13" s="225" t="s">
        <v>73</v>
      </c>
      <c r="I13" s="226" t="s">
        <v>74</v>
      </c>
      <c r="J13" s="227" t="s">
        <v>100</v>
      </c>
      <c r="K13" s="6"/>
    </row>
    <row r="14" spans="1:17" s="99" customFormat="1">
      <c r="A14" s="280" t="s">
        <v>198</v>
      </c>
      <c r="B14" s="281">
        <v>42916</v>
      </c>
      <c r="C14" s="282" t="s">
        <v>199</v>
      </c>
      <c r="D14" s="283" t="s">
        <v>200</v>
      </c>
      <c r="E14" s="284">
        <v>272.39999999999998</v>
      </c>
      <c r="F14" s="277">
        <f>E14</f>
        <v>272.39999999999998</v>
      </c>
      <c r="G14" s="273"/>
      <c r="H14" s="435">
        <f>E14/3</f>
        <v>90.8</v>
      </c>
      <c r="I14" s="433">
        <f>E14/3</f>
        <v>90.8</v>
      </c>
      <c r="J14" s="438">
        <f>E14/3</f>
        <v>90.8</v>
      </c>
      <c r="K14" s="6"/>
    </row>
    <row r="15" spans="1:17" s="99" customFormat="1">
      <c r="A15" s="285" t="s">
        <v>201</v>
      </c>
      <c r="B15" s="286">
        <v>42916</v>
      </c>
      <c r="C15" s="287" t="s">
        <v>199</v>
      </c>
      <c r="D15" s="288" t="s">
        <v>202</v>
      </c>
      <c r="E15" s="289">
        <v>68.260000000000005</v>
      </c>
      <c r="F15" s="277">
        <f t="shared" ref="F15:F17" si="0">E15</f>
        <v>68.260000000000005</v>
      </c>
      <c r="G15" s="273"/>
      <c r="H15" s="436">
        <f>E15/3</f>
        <v>22.753333333333334</v>
      </c>
      <c r="I15" s="432">
        <f>E15/3</f>
        <v>22.753333333333334</v>
      </c>
      <c r="J15" s="439">
        <f>E15/3</f>
        <v>22.753333333333334</v>
      </c>
      <c r="K15" s="10"/>
    </row>
    <row r="16" spans="1:17" s="99" customFormat="1">
      <c r="A16" s="257" t="s">
        <v>174</v>
      </c>
      <c r="B16" s="258">
        <v>42909</v>
      </c>
      <c r="C16" s="259" t="s">
        <v>203</v>
      </c>
      <c r="D16" s="288" t="s">
        <v>180</v>
      </c>
      <c r="E16" s="262">
        <v>175</v>
      </c>
      <c r="F16" s="277">
        <f t="shared" si="0"/>
        <v>175</v>
      </c>
      <c r="G16" s="273"/>
      <c r="H16" s="436">
        <f t="shared" ref="H16:H41" si="1">E16/3</f>
        <v>58.333333333333336</v>
      </c>
      <c r="I16" s="432">
        <f t="shared" ref="I16:I41" si="2">E16/3</f>
        <v>58.333333333333336</v>
      </c>
      <c r="J16" s="439">
        <f t="shared" ref="J16:J41" si="3">E16/3</f>
        <v>58.333333333333336</v>
      </c>
      <c r="K16" s="10"/>
      <c r="Q16" s="141"/>
    </row>
    <row r="17" spans="1:17" s="99" customFormat="1">
      <c r="A17" s="257" t="s">
        <v>164</v>
      </c>
      <c r="B17" s="258">
        <v>42905</v>
      </c>
      <c r="C17" s="259" t="s">
        <v>173</v>
      </c>
      <c r="D17" s="288" t="s">
        <v>204</v>
      </c>
      <c r="E17" s="290">
        <v>60</v>
      </c>
      <c r="F17" s="277">
        <f t="shared" si="0"/>
        <v>60</v>
      </c>
      <c r="G17" s="273"/>
      <c r="H17" s="73">
        <f t="shared" si="1"/>
        <v>20</v>
      </c>
      <c r="I17" s="432">
        <f t="shared" si="2"/>
        <v>20</v>
      </c>
      <c r="J17" s="439">
        <f t="shared" si="3"/>
        <v>20</v>
      </c>
      <c r="K17" s="10"/>
    </row>
    <row r="18" spans="1:17" s="99" customFormat="1">
      <c r="A18" s="236" t="s">
        <v>163</v>
      </c>
      <c r="B18" s="237">
        <v>42899</v>
      </c>
      <c r="C18" s="238" t="s">
        <v>205</v>
      </c>
      <c r="D18" s="239" t="s">
        <v>206</v>
      </c>
      <c r="E18" s="240">
        <v>151.28</v>
      </c>
      <c r="F18" s="222"/>
      <c r="G18" s="273"/>
      <c r="H18" s="73">
        <f t="shared" si="1"/>
        <v>50.426666666666669</v>
      </c>
      <c r="I18" s="432">
        <f t="shared" si="2"/>
        <v>50.426666666666669</v>
      </c>
      <c r="J18" s="439">
        <f t="shared" si="3"/>
        <v>50.426666666666669</v>
      </c>
    </row>
    <row r="19" spans="1:17" s="99" customFormat="1">
      <c r="A19" s="24" t="s">
        <v>163</v>
      </c>
      <c r="B19" s="185">
        <v>42907</v>
      </c>
      <c r="C19" s="179" t="s">
        <v>171</v>
      </c>
      <c r="D19" s="52" t="s">
        <v>207</v>
      </c>
      <c r="E19" s="208">
        <v>90</v>
      </c>
      <c r="F19" s="277">
        <f>SUM(E18:E19)</f>
        <v>241.28</v>
      </c>
      <c r="G19" s="273"/>
      <c r="H19" s="73">
        <f t="shared" si="1"/>
        <v>30</v>
      </c>
      <c r="I19" s="432">
        <f t="shared" si="2"/>
        <v>30</v>
      </c>
      <c r="J19" s="439">
        <f t="shared" si="3"/>
        <v>30</v>
      </c>
      <c r="K19" s="10"/>
    </row>
    <row r="20" spans="1:17" s="99" customFormat="1">
      <c r="A20" s="257" t="s">
        <v>157</v>
      </c>
      <c r="B20" s="258">
        <v>42916</v>
      </c>
      <c r="C20" s="259" t="s">
        <v>208</v>
      </c>
      <c r="D20" s="260" t="s">
        <v>191</v>
      </c>
      <c r="E20" s="261">
        <v>165</v>
      </c>
      <c r="F20" s="277">
        <f>E20</f>
        <v>165</v>
      </c>
      <c r="G20" s="273"/>
      <c r="H20" s="436">
        <f t="shared" si="1"/>
        <v>55</v>
      </c>
      <c r="I20" s="432">
        <f t="shared" si="2"/>
        <v>55</v>
      </c>
      <c r="J20" s="439">
        <f t="shared" si="3"/>
        <v>55</v>
      </c>
    </row>
    <row r="21" spans="1:17" s="99" customFormat="1">
      <c r="A21" s="257" t="s">
        <v>102</v>
      </c>
      <c r="B21" s="258">
        <v>42902</v>
      </c>
      <c r="C21" s="259" t="s">
        <v>169</v>
      </c>
      <c r="D21" s="260" t="s">
        <v>209</v>
      </c>
      <c r="E21" s="261">
        <v>28</v>
      </c>
      <c r="F21" s="277">
        <f>E21</f>
        <v>28</v>
      </c>
      <c r="G21" s="273"/>
      <c r="H21" s="73">
        <f t="shared" si="1"/>
        <v>9.3333333333333339</v>
      </c>
      <c r="I21" s="432">
        <f t="shared" si="2"/>
        <v>9.3333333333333339</v>
      </c>
      <c r="J21" s="439">
        <f t="shared" si="3"/>
        <v>9.3333333333333339</v>
      </c>
    </row>
    <row r="22" spans="1:17" s="99" customFormat="1">
      <c r="A22" s="236" t="s">
        <v>64</v>
      </c>
      <c r="B22" s="237">
        <v>42887</v>
      </c>
      <c r="C22" s="238" t="s">
        <v>166</v>
      </c>
      <c r="D22" s="239" t="s">
        <v>67</v>
      </c>
      <c r="E22" s="240">
        <v>13.66</v>
      </c>
      <c r="F22" s="221"/>
      <c r="G22" s="441" t="s">
        <v>348</v>
      </c>
      <c r="H22" s="436">
        <f t="shared" si="1"/>
        <v>4.5533333333333337</v>
      </c>
      <c r="I22" s="432">
        <f t="shared" si="2"/>
        <v>4.5533333333333337</v>
      </c>
      <c r="J22" s="439">
        <f t="shared" si="3"/>
        <v>4.5533333333333337</v>
      </c>
      <c r="K22" s="6"/>
      <c r="Q22" s="141"/>
    </row>
    <row r="23" spans="1:17" s="99" customFormat="1">
      <c r="A23" s="20" t="s">
        <v>64</v>
      </c>
      <c r="B23" s="16">
        <v>42887</v>
      </c>
      <c r="C23" s="66" t="s">
        <v>165</v>
      </c>
      <c r="D23" s="78" t="s">
        <v>67</v>
      </c>
      <c r="E23" s="69">
        <v>223.92</v>
      </c>
      <c r="F23" s="222"/>
      <c r="G23" s="441"/>
      <c r="H23" s="436">
        <f t="shared" si="1"/>
        <v>74.64</v>
      </c>
      <c r="I23" s="432">
        <f t="shared" si="2"/>
        <v>74.64</v>
      </c>
      <c r="J23" s="439">
        <f t="shared" si="3"/>
        <v>74.64</v>
      </c>
      <c r="K23" s="10"/>
    </row>
    <row r="24" spans="1:17" s="99" customFormat="1">
      <c r="A24" s="20" t="s">
        <v>64</v>
      </c>
      <c r="B24" s="16">
        <v>42887</v>
      </c>
      <c r="C24" s="66" t="s">
        <v>210</v>
      </c>
      <c r="D24" s="78" t="s">
        <v>67</v>
      </c>
      <c r="E24" s="69">
        <v>7.52</v>
      </c>
      <c r="F24" s="274"/>
      <c r="G24" s="441"/>
      <c r="H24" s="436">
        <f t="shared" si="1"/>
        <v>2.5066666666666664</v>
      </c>
      <c r="I24" s="432">
        <f t="shared" si="2"/>
        <v>2.5066666666666664</v>
      </c>
      <c r="J24" s="439">
        <f t="shared" si="3"/>
        <v>2.5066666666666664</v>
      </c>
      <c r="K24" s="10"/>
    </row>
    <row r="25" spans="1:17" s="99" customFormat="1">
      <c r="A25" s="20" t="s">
        <v>64</v>
      </c>
      <c r="B25" s="16">
        <v>42893</v>
      </c>
      <c r="C25" s="66" t="s">
        <v>167</v>
      </c>
      <c r="D25" s="78" t="s">
        <v>67</v>
      </c>
      <c r="E25" s="69">
        <v>101.46</v>
      </c>
      <c r="F25" s="254"/>
      <c r="G25" s="441"/>
      <c r="H25" s="436">
        <f t="shared" si="1"/>
        <v>33.82</v>
      </c>
      <c r="I25" s="432">
        <f t="shared" si="2"/>
        <v>33.82</v>
      </c>
      <c r="J25" s="439">
        <f t="shared" si="3"/>
        <v>33.82</v>
      </c>
    </row>
    <row r="26" spans="1:17" s="99" customFormat="1">
      <c r="A26" s="20" t="s">
        <v>64</v>
      </c>
      <c r="B26" s="16">
        <v>42893</v>
      </c>
      <c r="C26" s="66" t="s">
        <v>211</v>
      </c>
      <c r="D26" s="78" t="s">
        <v>67</v>
      </c>
      <c r="E26" s="69">
        <v>7.52</v>
      </c>
      <c r="F26" s="276"/>
      <c r="G26" s="441"/>
      <c r="H26" s="436">
        <f t="shared" si="1"/>
        <v>2.5066666666666664</v>
      </c>
      <c r="I26" s="432">
        <f t="shared" si="2"/>
        <v>2.5066666666666664</v>
      </c>
      <c r="J26" s="439">
        <f t="shared" si="3"/>
        <v>2.5066666666666664</v>
      </c>
      <c r="K26" s="10"/>
    </row>
    <row r="27" spans="1:17" s="99" customFormat="1">
      <c r="A27" s="20" t="s">
        <v>64</v>
      </c>
      <c r="B27" s="16">
        <v>42898</v>
      </c>
      <c r="C27" s="66" t="s">
        <v>168</v>
      </c>
      <c r="D27" s="78" t="s">
        <v>67</v>
      </c>
      <c r="E27" s="69">
        <v>2.36</v>
      </c>
      <c r="F27" s="276"/>
      <c r="G27" s="441"/>
      <c r="H27" s="436">
        <f t="shared" si="1"/>
        <v>0.78666666666666663</v>
      </c>
      <c r="I27" s="432">
        <f t="shared" si="2"/>
        <v>0.78666666666666663</v>
      </c>
      <c r="J27" s="439">
        <f t="shared" si="3"/>
        <v>0.78666666666666663</v>
      </c>
      <c r="K27" s="10"/>
    </row>
    <row r="28" spans="1:17" s="99" customFormat="1">
      <c r="A28" s="20" t="s">
        <v>64</v>
      </c>
      <c r="B28" s="16">
        <v>42899</v>
      </c>
      <c r="C28" s="66" t="s">
        <v>212</v>
      </c>
      <c r="D28" s="78" t="s">
        <v>67</v>
      </c>
      <c r="E28" s="69">
        <v>7.52</v>
      </c>
      <c r="F28" s="276"/>
      <c r="G28" s="441"/>
      <c r="H28" s="436">
        <f t="shared" si="1"/>
        <v>2.5066666666666664</v>
      </c>
      <c r="I28" s="432">
        <f t="shared" si="2"/>
        <v>2.5066666666666664</v>
      </c>
      <c r="J28" s="439">
        <f t="shared" si="3"/>
        <v>2.5066666666666664</v>
      </c>
      <c r="K28" s="10"/>
    </row>
    <row r="29" spans="1:17" s="99" customFormat="1">
      <c r="A29" s="20" t="s">
        <v>64</v>
      </c>
      <c r="B29" s="16">
        <v>42900</v>
      </c>
      <c r="C29" s="66" t="s">
        <v>213</v>
      </c>
      <c r="D29" s="78" t="s">
        <v>67</v>
      </c>
      <c r="E29" s="69">
        <v>82.22</v>
      </c>
      <c r="F29" s="254"/>
      <c r="G29" s="441"/>
      <c r="H29" s="436">
        <f t="shared" si="1"/>
        <v>27.406666666666666</v>
      </c>
      <c r="I29" s="432">
        <f t="shared" si="2"/>
        <v>27.406666666666666</v>
      </c>
      <c r="J29" s="439">
        <f t="shared" si="3"/>
        <v>27.406666666666666</v>
      </c>
    </row>
    <row r="30" spans="1:17" s="99" customFormat="1">
      <c r="A30" s="20" t="s">
        <v>64</v>
      </c>
      <c r="B30" s="16">
        <v>42901</v>
      </c>
      <c r="C30" s="66" t="s">
        <v>214</v>
      </c>
      <c r="D30" s="78" t="s">
        <v>67</v>
      </c>
      <c r="E30" s="69">
        <v>7.52</v>
      </c>
      <c r="F30" s="223"/>
      <c r="G30" s="441"/>
      <c r="H30" s="436">
        <f t="shared" si="1"/>
        <v>2.5066666666666664</v>
      </c>
      <c r="I30" s="432">
        <f t="shared" si="2"/>
        <v>2.5066666666666664</v>
      </c>
      <c r="J30" s="439">
        <f t="shared" si="3"/>
        <v>2.5066666666666664</v>
      </c>
    </row>
    <row r="31" spans="1:17" s="99" customFormat="1">
      <c r="A31" s="20" t="s">
        <v>64</v>
      </c>
      <c r="B31" s="16">
        <v>42913</v>
      </c>
      <c r="C31" s="66" t="s">
        <v>215</v>
      </c>
      <c r="D31" s="78" t="s">
        <v>67</v>
      </c>
      <c r="E31" s="69">
        <v>7.07</v>
      </c>
      <c r="F31" s="223"/>
      <c r="G31" s="442"/>
      <c r="H31" s="436">
        <f t="shared" si="1"/>
        <v>2.3566666666666669</v>
      </c>
      <c r="I31" s="432">
        <f t="shared" si="2"/>
        <v>2.3566666666666669</v>
      </c>
      <c r="J31" s="439">
        <f t="shared" si="3"/>
        <v>2.3566666666666669</v>
      </c>
    </row>
    <row r="32" spans="1:17" s="99" customFormat="1">
      <c r="A32" s="20" t="s">
        <v>64</v>
      </c>
      <c r="B32" s="16">
        <v>42913</v>
      </c>
      <c r="C32" s="66" t="s">
        <v>216</v>
      </c>
      <c r="D32" s="78" t="s">
        <v>67</v>
      </c>
      <c r="E32" s="69">
        <v>2.1</v>
      </c>
      <c r="F32" s="273"/>
      <c r="G32" s="442"/>
      <c r="H32" s="436">
        <f t="shared" si="1"/>
        <v>0.70000000000000007</v>
      </c>
      <c r="I32" s="432">
        <f t="shared" si="2"/>
        <v>0.70000000000000007</v>
      </c>
      <c r="J32" s="439">
        <f t="shared" si="3"/>
        <v>0.70000000000000007</v>
      </c>
    </row>
    <row r="33" spans="1:13" s="99" customFormat="1">
      <c r="A33" s="24" t="s">
        <v>64</v>
      </c>
      <c r="B33" s="185">
        <v>42916</v>
      </c>
      <c r="C33" s="179" t="s">
        <v>217</v>
      </c>
      <c r="D33" s="263" t="s">
        <v>67</v>
      </c>
      <c r="E33" s="70">
        <v>2.1</v>
      </c>
      <c r="F33" s="278">
        <f>SUM(E22:E33)</f>
        <v>464.96999999999997</v>
      </c>
      <c r="G33" s="442" t="s">
        <v>348</v>
      </c>
      <c r="H33" s="436">
        <f t="shared" si="1"/>
        <v>0.70000000000000007</v>
      </c>
      <c r="I33" s="432">
        <f t="shared" si="2"/>
        <v>0.70000000000000007</v>
      </c>
      <c r="J33" s="439">
        <f t="shared" si="3"/>
        <v>0.70000000000000007</v>
      </c>
    </row>
    <row r="34" spans="1:13" s="99" customFormat="1">
      <c r="A34" s="257" t="s">
        <v>65</v>
      </c>
      <c r="B34" s="258">
        <v>42902</v>
      </c>
      <c r="C34" s="259" t="s">
        <v>172</v>
      </c>
      <c r="D34" s="260" t="s">
        <v>218</v>
      </c>
      <c r="E34" s="261">
        <v>18</v>
      </c>
      <c r="F34" s="278">
        <f>E34</f>
        <v>18</v>
      </c>
      <c r="G34"/>
      <c r="H34" s="73">
        <f t="shared" si="1"/>
        <v>6</v>
      </c>
      <c r="I34" s="432">
        <f t="shared" si="2"/>
        <v>6</v>
      </c>
      <c r="J34" s="439">
        <f t="shared" si="3"/>
        <v>6</v>
      </c>
    </row>
    <row r="35" spans="1:13" s="99" customFormat="1">
      <c r="A35" s="257" t="s">
        <v>162</v>
      </c>
      <c r="B35" s="258">
        <v>42908</v>
      </c>
      <c r="C35" s="259" t="s">
        <v>170</v>
      </c>
      <c r="D35" s="260" t="s">
        <v>219</v>
      </c>
      <c r="E35" s="261">
        <v>40</v>
      </c>
      <c r="F35" s="278">
        <f>E35</f>
        <v>40</v>
      </c>
      <c r="G35"/>
      <c r="H35" s="73">
        <f t="shared" si="1"/>
        <v>13.333333333333334</v>
      </c>
      <c r="I35" s="432">
        <f t="shared" si="2"/>
        <v>13.333333333333334</v>
      </c>
      <c r="J35" s="439">
        <f t="shared" si="3"/>
        <v>13.333333333333334</v>
      </c>
    </row>
    <row r="36" spans="1:13" s="99" customFormat="1">
      <c r="A36" s="236"/>
      <c r="B36" s="264"/>
      <c r="C36" s="238"/>
      <c r="D36" s="239"/>
      <c r="E36" s="240"/>
      <c r="F36" s="223"/>
      <c r="G36"/>
      <c r="H36" s="73">
        <f t="shared" si="1"/>
        <v>0</v>
      </c>
      <c r="I36" s="74">
        <f t="shared" si="2"/>
        <v>0</v>
      </c>
      <c r="J36" s="68">
        <f t="shared" si="3"/>
        <v>0</v>
      </c>
    </row>
    <row r="37" spans="1:13" s="99" customFormat="1">
      <c r="A37" s="20"/>
      <c r="B37" s="265"/>
      <c r="C37" s="66"/>
      <c r="D37" s="78"/>
      <c r="E37" s="69"/>
      <c r="F37" s="254"/>
      <c r="G37"/>
      <c r="H37" s="73">
        <f t="shared" si="1"/>
        <v>0</v>
      </c>
      <c r="I37" s="74">
        <f t="shared" si="2"/>
        <v>0</v>
      </c>
      <c r="J37" s="68">
        <f t="shared" si="3"/>
        <v>0</v>
      </c>
    </row>
    <row r="38" spans="1:13" s="99" customFormat="1">
      <c r="A38" s="272"/>
      <c r="B38" s="265"/>
      <c r="C38" s="66"/>
      <c r="D38" s="78"/>
      <c r="E38" s="69"/>
      <c r="F38" s="254"/>
      <c r="G38"/>
      <c r="H38" s="73">
        <f t="shared" si="1"/>
        <v>0</v>
      </c>
      <c r="I38" s="74">
        <f t="shared" si="2"/>
        <v>0</v>
      </c>
      <c r="J38" s="68">
        <f t="shared" si="3"/>
        <v>0</v>
      </c>
    </row>
    <row r="39" spans="1:13" s="99" customFormat="1">
      <c r="A39" s="272"/>
      <c r="B39" s="265"/>
      <c r="C39" s="66"/>
      <c r="D39" s="78"/>
      <c r="E39" s="69"/>
      <c r="F39" s="254"/>
      <c r="G39"/>
      <c r="H39" s="73">
        <f t="shared" si="1"/>
        <v>0</v>
      </c>
      <c r="I39" s="74">
        <f t="shared" si="2"/>
        <v>0</v>
      </c>
      <c r="J39" s="68">
        <f t="shared" si="3"/>
        <v>0</v>
      </c>
    </row>
    <row r="40" spans="1:13" s="99" customFormat="1">
      <c r="A40" s="21"/>
      <c r="B40" s="17"/>
      <c r="C40" s="66"/>
      <c r="D40" s="78"/>
      <c r="E40" s="69"/>
      <c r="F40" s="223"/>
      <c r="G40"/>
      <c r="H40" s="73">
        <f t="shared" si="1"/>
        <v>0</v>
      </c>
      <c r="I40" s="74">
        <f t="shared" si="2"/>
        <v>0</v>
      </c>
      <c r="J40" s="68">
        <f t="shared" si="3"/>
        <v>0</v>
      </c>
    </row>
    <row r="41" spans="1:13" s="99" customFormat="1">
      <c r="A41" s="21"/>
      <c r="B41" s="17"/>
      <c r="C41" s="66"/>
      <c r="D41" s="78"/>
      <c r="E41" s="69"/>
      <c r="F41" s="223"/>
      <c r="G41"/>
      <c r="H41" s="73">
        <f t="shared" si="1"/>
        <v>0</v>
      </c>
      <c r="I41" s="74">
        <f t="shared" si="2"/>
        <v>0</v>
      </c>
      <c r="J41" s="68">
        <f t="shared" si="3"/>
        <v>0</v>
      </c>
    </row>
    <row r="42" spans="1:13" s="99" customFormat="1">
      <c r="A42" s="22"/>
      <c r="B42" s="18"/>
      <c r="C42" s="19"/>
      <c r="D42" s="11"/>
      <c r="E42" s="70"/>
      <c r="F42" s="223"/>
      <c r="G42"/>
      <c r="H42" s="75">
        <f>E42/3</f>
        <v>0</v>
      </c>
      <c r="I42" s="76">
        <f>E42/3</f>
        <v>0</v>
      </c>
      <c r="J42" s="77">
        <f>E42/3</f>
        <v>0</v>
      </c>
    </row>
    <row r="43" spans="1:13" ht="15.75">
      <c r="H43" s="95">
        <f>SUM(H14:H42)</f>
        <v>510.96999999999997</v>
      </c>
      <c r="I43" s="95">
        <f t="shared" ref="I43:J43" si="4">SUM(I14:I42)</f>
        <v>510.96999999999997</v>
      </c>
      <c r="J43" s="95">
        <f t="shared" si="4"/>
        <v>510.96999999999997</v>
      </c>
      <c r="M43" s="3"/>
    </row>
    <row r="44" spans="1:13" ht="34.5">
      <c r="A44" s="61"/>
      <c r="B44" s="142" t="s">
        <v>73</v>
      </c>
      <c r="C44" s="143" t="s">
        <v>74</v>
      </c>
      <c r="D44" s="144" t="s">
        <v>100</v>
      </c>
    </row>
    <row r="45" spans="1:13">
      <c r="A45" s="89" t="s">
        <v>1</v>
      </c>
      <c r="B45" s="145">
        <v>613.39</v>
      </c>
      <c r="C45" s="146">
        <v>613.39</v>
      </c>
      <c r="D45" s="147">
        <v>613.39</v>
      </c>
      <c r="G45" s="89" t="s">
        <v>60</v>
      </c>
      <c r="H45" s="86">
        <f>B46</f>
        <v>552.05099999999993</v>
      </c>
      <c r="I45" s="80">
        <f>C46</f>
        <v>552.05099999999993</v>
      </c>
      <c r="J45" s="81">
        <f>D46</f>
        <v>552.05099999999993</v>
      </c>
    </row>
    <row r="46" spans="1:13">
      <c r="A46" s="92" t="s">
        <v>105</v>
      </c>
      <c r="B46" s="148">
        <f>B45*90/100</f>
        <v>552.05099999999993</v>
      </c>
      <c r="C46" s="62">
        <f>C45*90/100</f>
        <v>552.05099999999993</v>
      </c>
      <c r="D46" s="63">
        <f>D45*90/100</f>
        <v>552.05099999999993</v>
      </c>
      <c r="G46" s="90" t="s">
        <v>61</v>
      </c>
      <c r="H46" s="87">
        <f>H43</f>
        <v>510.96999999999997</v>
      </c>
      <c r="I46" s="82">
        <f>I43</f>
        <v>510.96999999999997</v>
      </c>
      <c r="J46" s="83">
        <f>J43</f>
        <v>510.96999999999997</v>
      </c>
    </row>
    <row r="47" spans="1:13">
      <c r="A47" s="93" t="s">
        <v>59</v>
      </c>
      <c r="B47" s="149">
        <f>B45*10/100</f>
        <v>61.338999999999999</v>
      </c>
      <c r="C47" s="59">
        <f t="shared" ref="C47:D47" si="5">C45*10/100</f>
        <v>61.338999999999999</v>
      </c>
      <c r="D47" s="60">
        <f t="shared" si="5"/>
        <v>61.338999999999999</v>
      </c>
      <c r="G47" s="91" t="s">
        <v>62</v>
      </c>
      <c r="H47" s="88">
        <f>H45-H46</f>
        <v>41.08099999999996</v>
      </c>
      <c r="I47" s="84">
        <f>I45-I46</f>
        <v>41.08099999999996</v>
      </c>
      <c r="J47" s="85">
        <f>J45-J46</f>
        <v>41.08099999999996</v>
      </c>
    </row>
  </sheetData>
  <mergeCells count="5">
    <mergeCell ref="C2:D2"/>
    <mergeCell ref="C3:D3"/>
    <mergeCell ref="C4:D4"/>
    <mergeCell ref="H11:J11"/>
    <mergeCell ref="H12:J12"/>
  </mergeCells>
  <pageMargins left="0.23622047244094491" right="0.15748031496062992" top="0.34" bottom="0.23622047244094491" header="0.19685039370078741" footer="0.15748031496062992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Q47"/>
  <sheetViews>
    <sheetView topLeftCell="A19" zoomScale="80" zoomScaleNormal="80" workbookViewId="0">
      <selection activeCell="C32" sqref="C32"/>
    </sheetView>
  </sheetViews>
  <sheetFormatPr defaultRowHeight="15"/>
  <cols>
    <col min="1" max="1" width="29.85546875" bestFit="1" customWidth="1"/>
    <col min="2" max="2" width="21.5703125" bestFit="1" customWidth="1"/>
    <col min="3" max="3" width="16.28515625" bestFit="1" customWidth="1"/>
    <col min="4" max="4" width="39.28515625" bestFit="1" customWidth="1"/>
    <col min="5" max="5" width="16" bestFit="1" customWidth="1"/>
    <col min="6" max="6" width="9.42578125" style="273" bestFit="1" customWidth="1"/>
    <col min="7" max="7" width="26.5703125" bestFit="1" customWidth="1"/>
    <col min="8" max="8" width="10.85546875" customWidth="1"/>
    <col min="9" max="9" width="13.7109375" customWidth="1"/>
    <col min="10" max="10" width="15" bestFit="1" customWidth="1"/>
    <col min="11" max="11" width="4.85546875" customWidth="1"/>
    <col min="12" max="12" width="5.140625" bestFit="1" customWidth="1"/>
    <col min="13" max="13" width="10.28515625" bestFit="1" customWidth="1"/>
  </cols>
  <sheetData>
    <row r="1" spans="1:17">
      <c r="I1" s="57"/>
      <c r="J1" s="57"/>
    </row>
    <row r="2" spans="1:17">
      <c r="B2" s="38" t="s">
        <v>26</v>
      </c>
      <c r="C2" s="524" t="s">
        <v>27</v>
      </c>
      <c r="D2" s="525"/>
      <c r="I2" s="37"/>
      <c r="J2" s="37"/>
    </row>
    <row r="3" spans="1:17">
      <c r="B3" s="39" t="s">
        <v>28</v>
      </c>
      <c r="C3" s="526" t="s">
        <v>29</v>
      </c>
      <c r="D3" s="527"/>
      <c r="I3" s="37"/>
      <c r="J3" s="37"/>
    </row>
    <row r="4" spans="1:17">
      <c r="B4" s="40" t="s">
        <v>30</v>
      </c>
      <c r="C4" s="528" t="s">
        <v>31</v>
      </c>
      <c r="D4" s="529"/>
      <c r="I4" s="37"/>
      <c r="J4" s="37"/>
    </row>
    <row r="5" spans="1:17">
      <c r="I5" s="37"/>
      <c r="J5" s="37"/>
    </row>
    <row r="6" spans="1:17">
      <c r="I6" s="37"/>
      <c r="J6" s="37"/>
    </row>
    <row r="7" spans="1:17" ht="15.75">
      <c r="H7" s="23"/>
      <c r="I7" s="23"/>
      <c r="J7" s="23"/>
    </row>
    <row r="8" spans="1:17" ht="15.75">
      <c r="H8" s="23"/>
      <c r="I8" s="30" t="s">
        <v>24</v>
      </c>
      <c r="J8" s="30">
        <v>2017</v>
      </c>
    </row>
    <row r="9" spans="1:17" ht="15.75">
      <c r="F9" s="57"/>
      <c r="H9" s="23"/>
      <c r="I9" s="30" t="s">
        <v>25</v>
      </c>
      <c r="J9" s="30" t="s">
        <v>7</v>
      </c>
    </row>
    <row r="10" spans="1:17" ht="15" customHeight="1">
      <c r="A10" s="31" t="s">
        <v>23</v>
      </c>
      <c r="F10" s="57"/>
    </row>
    <row r="11" spans="1:17" s="99" customFormat="1" ht="15" customHeight="1">
      <c r="A11" s="210" t="s">
        <v>20</v>
      </c>
      <c r="B11" s="79" t="s">
        <v>76</v>
      </c>
      <c r="C11" s="210" t="s">
        <v>14</v>
      </c>
      <c r="D11" s="79" t="s">
        <v>15</v>
      </c>
      <c r="E11" s="79" t="s">
        <v>16</v>
      </c>
      <c r="F11" s="228"/>
      <c r="G11"/>
      <c r="H11" s="531" t="s">
        <v>19</v>
      </c>
      <c r="I11" s="531"/>
      <c r="J11" s="531"/>
    </row>
    <row r="12" spans="1:17" s="99" customFormat="1" ht="15" customHeight="1">
      <c r="A12" s="33" t="s">
        <v>17</v>
      </c>
      <c r="B12" s="33" t="s">
        <v>10</v>
      </c>
      <c r="C12" s="33" t="s">
        <v>11</v>
      </c>
      <c r="D12" s="33" t="s">
        <v>77</v>
      </c>
      <c r="E12" s="94" t="s">
        <v>13</v>
      </c>
      <c r="F12" s="229"/>
      <c r="G12"/>
      <c r="H12" s="531" t="s">
        <v>18</v>
      </c>
      <c r="I12" s="531"/>
      <c r="J12" s="531"/>
      <c r="K12" s="5"/>
    </row>
    <row r="13" spans="1:17" s="99" customFormat="1" ht="31.5">
      <c r="A13" s="291"/>
      <c r="B13" s="292"/>
      <c r="C13" s="292"/>
      <c r="D13" s="292"/>
      <c r="E13" s="293"/>
      <c r="F13" s="230"/>
      <c r="G13" s="273"/>
      <c r="H13" s="225" t="s">
        <v>73</v>
      </c>
      <c r="I13" s="226" t="s">
        <v>74</v>
      </c>
      <c r="J13" s="227" t="s">
        <v>100</v>
      </c>
      <c r="K13" s="6"/>
    </row>
    <row r="14" spans="1:17" s="99" customFormat="1">
      <c r="A14" s="280" t="s">
        <v>198</v>
      </c>
      <c r="B14" s="281">
        <v>42947</v>
      </c>
      <c r="C14" s="282" t="s">
        <v>220</v>
      </c>
      <c r="D14" s="283" t="s">
        <v>221</v>
      </c>
      <c r="E14" s="284">
        <v>454</v>
      </c>
      <c r="F14" s="224">
        <f>E14</f>
        <v>454</v>
      </c>
      <c r="G14" s="273"/>
      <c r="H14" s="71">
        <f>E14/3</f>
        <v>151.33333333333334</v>
      </c>
      <c r="I14" s="72">
        <f>E14/3</f>
        <v>151.33333333333334</v>
      </c>
      <c r="J14" s="67">
        <f>E14/3</f>
        <v>151.33333333333334</v>
      </c>
      <c r="K14" s="6"/>
    </row>
    <row r="15" spans="1:17" s="99" customFormat="1">
      <c r="A15" s="285" t="s">
        <v>201</v>
      </c>
      <c r="B15" s="286">
        <v>42947</v>
      </c>
      <c r="C15" s="287" t="s">
        <v>220</v>
      </c>
      <c r="D15" s="288" t="s">
        <v>222</v>
      </c>
      <c r="E15" s="289">
        <v>113.77</v>
      </c>
      <c r="F15" s="224">
        <f t="shared" ref="F15" si="0">E15</f>
        <v>113.77</v>
      </c>
      <c r="G15" s="273"/>
      <c r="H15" s="73">
        <f t="shared" ref="H15:H42" si="1">E15/3</f>
        <v>37.923333333333332</v>
      </c>
      <c r="I15" s="74">
        <f t="shared" ref="I15:I42" si="2">E15/3</f>
        <v>37.923333333333332</v>
      </c>
      <c r="J15" s="68">
        <f t="shared" ref="J15:J42" si="3">E15/3</f>
        <v>37.923333333333332</v>
      </c>
      <c r="K15" s="10"/>
    </row>
    <row r="16" spans="1:17" s="99" customFormat="1">
      <c r="A16" s="257" t="s">
        <v>157</v>
      </c>
      <c r="B16" s="258">
        <v>42947</v>
      </c>
      <c r="C16" s="259" t="s">
        <v>223</v>
      </c>
      <c r="D16" s="260" t="s">
        <v>191</v>
      </c>
      <c r="E16" s="261">
        <v>165</v>
      </c>
      <c r="F16" s="224">
        <f>E16</f>
        <v>165</v>
      </c>
      <c r="G16" s="273"/>
      <c r="H16" s="73">
        <f t="shared" si="1"/>
        <v>55</v>
      </c>
      <c r="I16" s="74">
        <f t="shared" si="2"/>
        <v>55</v>
      </c>
      <c r="J16" s="68">
        <f t="shared" si="3"/>
        <v>55</v>
      </c>
      <c r="K16" s="10"/>
      <c r="Q16" s="141"/>
    </row>
    <row r="17" spans="1:17" s="99" customFormat="1">
      <c r="A17" s="20" t="s">
        <v>224</v>
      </c>
      <c r="B17" s="16">
        <v>42919</v>
      </c>
      <c r="C17" s="66" t="s">
        <v>225</v>
      </c>
      <c r="D17" s="28" t="s">
        <v>228</v>
      </c>
      <c r="E17" s="184">
        <v>30</v>
      </c>
      <c r="F17" s="221"/>
      <c r="G17" s="273"/>
      <c r="H17" s="73">
        <f t="shared" si="1"/>
        <v>10</v>
      </c>
      <c r="I17" s="74">
        <f t="shared" si="2"/>
        <v>10</v>
      </c>
      <c r="J17" s="68">
        <f t="shared" si="3"/>
        <v>10</v>
      </c>
      <c r="K17" s="10"/>
    </row>
    <row r="18" spans="1:17" s="99" customFormat="1">
      <c r="A18" s="20" t="s">
        <v>224</v>
      </c>
      <c r="B18" s="16">
        <v>42919</v>
      </c>
      <c r="C18" s="66" t="s">
        <v>226</v>
      </c>
      <c r="D18" s="28" t="s">
        <v>228</v>
      </c>
      <c r="E18" s="69">
        <v>52</v>
      </c>
      <c r="F18" s="222"/>
      <c r="G18" s="273"/>
      <c r="H18" s="73">
        <f t="shared" si="1"/>
        <v>17.333333333333332</v>
      </c>
      <c r="I18" s="74">
        <f t="shared" si="2"/>
        <v>17.333333333333332</v>
      </c>
      <c r="J18" s="68">
        <f t="shared" si="3"/>
        <v>17.333333333333332</v>
      </c>
    </row>
    <row r="19" spans="1:17" s="99" customFormat="1">
      <c r="A19" s="24" t="s">
        <v>224</v>
      </c>
      <c r="B19" s="185">
        <v>42919</v>
      </c>
      <c r="C19" s="179" t="s">
        <v>227</v>
      </c>
      <c r="D19" s="52" t="s">
        <v>228</v>
      </c>
      <c r="E19" s="208">
        <v>52</v>
      </c>
      <c r="F19" s="224">
        <f>SUM(E17:E19)</f>
        <v>134</v>
      </c>
      <c r="G19" s="273"/>
      <c r="H19" s="73">
        <f t="shared" si="1"/>
        <v>17.333333333333332</v>
      </c>
      <c r="I19" s="74">
        <f t="shared" si="2"/>
        <v>17.333333333333332</v>
      </c>
      <c r="J19" s="68">
        <f t="shared" si="3"/>
        <v>17.333333333333332</v>
      </c>
      <c r="K19" s="10"/>
    </row>
    <row r="20" spans="1:17" s="99" customFormat="1">
      <c r="A20" s="257" t="s">
        <v>229</v>
      </c>
      <c r="B20" s="258">
        <v>42927</v>
      </c>
      <c r="C20" s="259" t="s">
        <v>230</v>
      </c>
      <c r="D20" s="260" t="s">
        <v>231</v>
      </c>
      <c r="E20" s="261">
        <v>32</v>
      </c>
      <c r="F20" s="224">
        <f>E20</f>
        <v>32</v>
      </c>
      <c r="G20" s="273"/>
      <c r="H20" s="73">
        <f t="shared" si="1"/>
        <v>10.666666666666666</v>
      </c>
      <c r="I20" s="74">
        <f t="shared" si="2"/>
        <v>10.666666666666666</v>
      </c>
      <c r="J20" s="68">
        <f t="shared" si="3"/>
        <v>10.666666666666666</v>
      </c>
    </row>
    <row r="21" spans="1:17" s="99" customFormat="1">
      <c r="A21" s="257" t="s">
        <v>232</v>
      </c>
      <c r="B21" s="258">
        <v>42934</v>
      </c>
      <c r="C21" s="259" t="s">
        <v>233</v>
      </c>
      <c r="D21" s="260" t="s">
        <v>234</v>
      </c>
      <c r="E21" s="261">
        <v>96.99</v>
      </c>
      <c r="F21" s="224">
        <f>E21</f>
        <v>96.99</v>
      </c>
      <c r="G21" s="273"/>
      <c r="H21" s="73">
        <f t="shared" si="1"/>
        <v>32.33</v>
      </c>
      <c r="I21" s="74">
        <f t="shared" si="2"/>
        <v>32.33</v>
      </c>
      <c r="J21" s="68">
        <f t="shared" si="3"/>
        <v>32.33</v>
      </c>
    </row>
    <row r="22" spans="1:17" s="99" customFormat="1">
      <c r="A22" s="236" t="s">
        <v>64</v>
      </c>
      <c r="B22" s="237">
        <v>42927</v>
      </c>
      <c r="C22" s="238" t="s">
        <v>235</v>
      </c>
      <c r="D22" s="239" t="s">
        <v>67</v>
      </c>
      <c r="E22" s="240">
        <v>7.07</v>
      </c>
      <c r="F22" s="221"/>
      <c r="G22" s="273"/>
      <c r="H22" s="73">
        <f t="shared" si="1"/>
        <v>2.3566666666666669</v>
      </c>
      <c r="I22" s="74">
        <f t="shared" si="2"/>
        <v>2.3566666666666669</v>
      </c>
      <c r="J22" s="68">
        <f t="shared" si="3"/>
        <v>2.3566666666666669</v>
      </c>
      <c r="K22" s="6"/>
      <c r="Q22" s="141"/>
    </row>
    <row r="23" spans="1:17" s="99" customFormat="1">
      <c r="A23" s="20" t="s">
        <v>64</v>
      </c>
      <c r="B23" s="16">
        <v>42927</v>
      </c>
      <c r="C23" s="66" t="s">
        <v>236</v>
      </c>
      <c r="D23" s="78" t="s">
        <v>67</v>
      </c>
      <c r="E23" s="69">
        <v>2.1</v>
      </c>
      <c r="F23" s="222"/>
      <c r="G23" s="273"/>
      <c r="H23" s="73">
        <f t="shared" si="1"/>
        <v>0.70000000000000007</v>
      </c>
      <c r="I23" s="74">
        <f t="shared" si="2"/>
        <v>0.70000000000000007</v>
      </c>
      <c r="J23" s="68">
        <f t="shared" si="3"/>
        <v>0.70000000000000007</v>
      </c>
      <c r="K23" s="10"/>
    </row>
    <row r="24" spans="1:17" s="99" customFormat="1">
      <c r="A24" s="20" t="s">
        <v>64</v>
      </c>
      <c r="B24" s="16">
        <v>42934</v>
      </c>
      <c r="C24" s="66" t="s">
        <v>237</v>
      </c>
      <c r="D24" s="78" t="s">
        <v>67</v>
      </c>
      <c r="E24" s="69">
        <v>7.07</v>
      </c>
      <c r="F24" s="274"/>
      <c r="G24" s="273"/>
      <c r="H24" s="73">
        <f t="shared" si="1"/>
        <v>2.3566666666666669</v>
      </c>
      <c r="I24" s="74">
        <f t="shared" si="2"/>
        <v>2.3566666666666669</v>
      </c>
      <c r="J24" s="68">
        <f t="shared" si="3"/>
        <v>2.3566666666666669</v>
      </c>
      <c r="K24" s="10"/>
    </row>
    <row r="25" spans="1:17" s="99" customFormat="1">
      <c r="A25" s="20" t="s">
        <v>64</v>
      </c>
      <c r="B25" s="16">
        <v>42941</v>
      </c>
      <c r="C25" s="66" t="s">
        <v>238</v>
      </c>
      <c r="D25" s="78" t="s">
        <v>67</v>
      </c>
      <c r="E25" s="69">
        <v>2.1</v>
      </c>
      <c r="F25" s="254"/>
      <c r="G25" s="273"/>
      <c r="H25" s="73">
        <f t="shared" si="1"/>
        <v>0.70000000000000007</v>
      </c>
      <c r="I25" s="74">
        <f t="shared" si="2"/>
        <v>0.70000000000000007</v>
      </c>
      <c r="J25" s="68">
        <f t="shared" si="3"/>
        <v>0.70000000000000007</v>
      </c>
    </row>
    <row r="26" spans="1:17" s="99" customFormat="1">
      <c r="A26" s="20" t="s">
        <v>64</v>
      </c>
      <c r="B26" s="16">
        <v>42943</v>
      </c>
      <c r="C26" s="66" t="s">
        <v>239</v>
      </c>
      <c r="D26" s="78" t="s">
        <v>67</v>
      </c>
      <c r="E26" s="69">
        <v>2.1</v>
      </c>
      <c r="F26" s="276"/>
      <c r="G26" s="273"/>
      <c r="H26" s="73">
        <f t="shared" si="1"/>
        <v>0.70000000000000007</v>
      </c>
      <c r="I26" s="74">
        <f t="shared" si="2"/>
        <v>0.70000000000000007</v>
      </c>
      <c r="J26" s="68">
        <f t="shared" si="3"/>
        <v>0.70000000000000007</v>
      </c>
      <c r="K26" s="10"/>
    </row>
    <row r="27" spans="1:17" s="99" customFormat="1">
      <c r="A27" s="20" t="s">
        <v>64</v>
      </c>
      <c r="B27" s="16">
        <v>42943</v>
      </c>
      <c r="C27" s="66" t="s">
        <v>240</v>
      </c>
      <c r="D27" s="78" t="s">
        <v>67</v>
      </c>
      <c r="E27" s="69">
        <v>7.07</v>
      </c>
      <c r="F27" s="276"/>
      <c r="G27" s="273"/>
      <c r="H27" s="73">
        <f t="shared" si="1"/>
        <v>2.3566666666666669</v>
      </c>
      <c r="I27" s="74">
        <f t="shared" si="2"/>
        <v>2.3566666666666669</v>
      </c>
      <c r="J27" s="68">
        <f t="shared" si="3"/>
        <v>2.3566666666666669</v>
      </c>
      <c r="K27" s="10"/>
    </row>
    <row r="28" spans="1:17" s="99" customFormat="1">
      <c r="A28" s="24" t="s">
        <v>64</v>
      </c>
      <c r="B28" s="185">
        <v>42947</v>
      </c>
      <c r="C28" s="179" t="s">
        <v>241</v>
      </c>
      <c r="D28" s="263" t="s">
        <v>67</v>
      </c>
      <c r="E28" s="70">
        <v>2.1</v>
      </c>
      <c r="F28" s="255">
        <f>SUM(E22:E28)</f>
        <v>29.610000000000007</v>
      </c>
      <c r="G28" s="273"/>
      <c r="H28" s="73">
        <f t="shared" si="1"/>
        <v>0.70000000000000007</v>
      </c>
      <c r="I28" s="74">
        <f t="shared" si="2"/>
        <v>0.70000000000000007</v>
      </c>
      <c r="J28" s="68">
        <f t="shared" si="3"/>
        <v>0.70000000000000007</v>
      </c>
      <c r="K28" s="10"/>
    </row>
    <row r="29" spans="1:17" s="99" customFormat="1">
      <c r="A29" s="236"/>
      <c r="B29" s="237"/>
      <c r="C29" s="238"/>
      <c r="D29" s="239"/>
      <c r="E29" s="240"/>
      <c r="F29" s="254"/>
      <c r="G29" s="273"/>
      <c r="H29" s="73">
        <f t="shared" si="1"/>
        <v>0</v>
      </c>
      <c r="I29" s="74">
        <f t="shared" si="2"/>
        <v>0</v>
      </c>
      <c r="J29" s="68">
        <f t="shared" si="3"/>
        <v>0</v>
      </c>
    </row>
    <row r="30" spans="1:17" s="99" customFormat="1">
      <c r="A30" s="20"/>
      <c r="B30" s="16"/>
      <c r="C30" s="66"/>
      <c r="D30" s="78"/>
      <c r="E30" s="69"/>
      <c r="F30" s="223"/>
      <c r="G30" s="273"/>
      <c r="H30" s="73">
        <f t="shared" si="1"/>
        <v>0</v>
      </c>
      <c r="I30" s="74">
        <f t="shared" si="2"/>
        <v>0</v>
      </c>
      <c r="J30" s="68">
        <f t="shared" si="3"/>
        <v>0</v>
      </c>
    </row>
    <row r="31" spans="1:17" s="99" customFormat="1">
      <c r="A31" s="20"/>
      <c r="B31" s="16"/>
      <c r="C31" s="66"/>
      <c r="D31" s="78"/>
      <c r="E31" s="69"/>
      <c r="F31" s="223"/>
      <c r="G31"/>
      <c r="H31" s="73">
        <f t="shared" si="1"/>
        <v>0</v>
      </c>
      <c r="I31" s="74">
        <f t="shared" si="2"/>
        <v>0</v>
      </c>
      <c r="J31" s="68">
        <f t="shared" si="3"/>
        <v>0</v>
      </c>
    </row>
    <row r="32" spans="1:17" s="99" customFormat="1">
      <c r="A32" s="20"/>
      <c r="B32" s="16"/>
      <c r="C32" s="66"/>
      <c r="D32" s="78"/>
      <c r="E32" s="69"/>
      <c r="F32" s="273"/>
      <c r="G32"/>
      <c r="H32" s="73">
        <f t="shared" si="1"/>
        <v>0</v>
      </c>
      <c r="I32" s="74">
        <f t="shared" si="2"/>
        <v>0</v>
      </c>
      <c r="J32" s="68">
        <f t="shared" si="3"/>
        <v>0</v>
      </c>
    </row>
    <row r="33" spans="1:13" s="99" customFormat="1">
      <c r="A33" s="20"/>
      <c r="B33" s="16"/>
      <c r="C33" s="66"/>
      <c r="D33" s="78"/>
      <c r="E33" s="69"/>
      <c r="F33" s="276"/>
      <c r="G33"/>
      <c r="H33" s="73">
        <f t="shared" si="1"/>
        <v>0</v>
      </c>
      <c r="I33" s="74">
        <f t="shared" si="2"/>
        <v>0</v>
      </c>
      <c r="J33" s="68">
        <f t="shared" si="3"/>
        <v>0</v>
      </c>
    </row>
    <row r="34" spans="1:13" s="99" customFormat="1">
      <c r="A34" s="20"/>
      <c r="B34" s="16"/>
      <c r="C34" s="66"/>
      <c r="D34" s="78"/>
      <c r="E34" s="69"/>
      <c r="F34" s="276"/>
      <c r="G34"/>
      <c r="H34" s="73">
        <f t="shared" si="1"/>
        <v>0</v>
      </c>
      <c r="I34" s="74">
        <f t="shared" si="2"/>
        <v>0</v>
      </c>
      <c r="J34" s="68">
        <f t="shared" si="3"/>
        <v>0</v>
      </c>
    </row>
    <row r="35" spans="1:13" s="99" customFormat="1">
      <c r="A35" s="20"/>
      <c r="B35" s="16"/>
      <c r="C35" s="66"/>
      <c r="D35" s="78"/>
      <c r="E35" s="69"/>
      <c r="F35" s="276"/>
      <c r="G35"/>
      <c r="H35" s="73">
        <f t="shared" si="1"/>
        <v>0</v>
      </c>
      <c r="I35" s="74">
        <f t="shared" si="2"/>
        <v>0</v>
      </c>
      <c r="J35" s="68">
        <f t="shared" si="3"/>
        <v>0</v>
      </c>
    </row>
    <row r="36" spans="1:13" s="99" customFormat="1">
      <c r="A36" s="20"/>
      <c r="B36" s="265"/>
      <c r="C36" s="66"/>
      <c r="D36" s="78"/>
      <c r="E36" s="69"/>
      <c r="F36" s="223"/>
      <c r="G36"/>
      <c r="H36" s="73">
        <f t="shared" si="1"/>
        <v>0</v>
      </c>
      <c r="I36" s="74">
        <f t="shared" si="2"/>
        <v>0</v>
      </c>
      <c r="J36" s="68">
        <f t="shared" si="3"/>
        <v>0</v>
      </c>
    </row>
    <row r="37" spans="1:13" s="99" customFormat="1">
      <c r="A37" s="20"/>
      <c r="B37" s="265"/>
      <c r="C37" s="66"/>
      <c r="D37" s="78"/>
      <c r="E37" s="69"/>
      <c r="F37" s="254"/>
      <c r="G37"/>
      <c r="H37" s="73">
        <f t="shared" si="1"/>
        <v>0</v>
      </c>
      <c r="I37" s="74">
        <f t="shared" si="2"/>
        <v>0</v>
      </c>
      <c r="J37" s="68">
        <f t="shared" si="3"/>
        <v>0</v>
      </c>
    </row>
    <row r="38" spans="1:13" s="99" customFormat="1">
      <c r="A38" s="272"/>
      <c r="B38" s="265"/>
      <c r="C38" s="66"/>
      <c r="D38" s="78"/>
      <c r="E38" s="69"/>
      <c r="F38" s="254"/>
      <c r="G38"/>
      <c r="H38" s="73">
        <f t="shared" si="1"/>
        <v>0</v>
      </c>
      <c r="I38" s="74">
        <f t="shared" si="2"/>
        <v>0</v>
      </c>
      <c r="J38" s="68">
        <f t="shared" si="3"/>
        <v>0</v>
      </c>
    </row>
    <row r="39" spans="1:13" s="99" customFormat="1">
      <c r="A39" s="272"/>
      <c r="B39" s="265"/>
      <c r="C39" s="66"/>
      <c r="D39" s="78"/>
      <c r="E39" s="69"/>
      <c r="F39" s="254"/>
      <c r="G39"/>
      <c r="H39" s="73">
        <f t="shared" si="1"/>
        <v>0</v>
      </c>
      <c r="I39" s="74">
        <f t="shared" si="2"/>
        <v>0</v>
      </c>
      <c r="J39" s="68">
        <f t="shared" si="3"/>
        <v>0</v>
      </c>
    </row>
    <row r="40" spans="1:13" s="99" customFormat="1">
      <c r="A40" s="21"/>
      <c r="B40" s="17"/>
      <c r="C40" s="66"/>
      <c r="D40" s="78"/>
      <c r="E40" s="69"/>
      <c r="F40" s="223"/>
      <c r="G40"/>
      <c r="H40" s="73">
        <f t="shared" si="1"/>
        <v>0</v>
      </c>
      <c r="I40" s="74">
        <f t="shared" si="2"/>
        <v>0</v>
      </c>
      <c r="J40" s="68">
        <f t="shared" si="3"/>
        <v>0</v>
      </c>
    </row>
    <row r="41" spans="1:13" s="99" customFormat="1">
      <c r="A41" s="21"/>
      <c r="B41" s="17"/>
      <c r="C41" s="66"/>
      <c r="D41" s="78"/>
      <c r="E41" s="69"/>
      <c r="F41" s="223"/>
      <c r="G41"/>
      <c r="H41" s="73">
        <f t="shared" si="1"/>
        <v>0</v>
      </c>
      <c r="I41" s="74">
        <f t="shared" si="2"/>
        <v>0</v>
      </c>
      <c r="J41" s="68">
        <f t="shared" si="3"/>
        <v>0</v>
      </c>
    </row>
    <row r="42" spans="1:13" s="99" customFormat="1">
      <c r="A42" s="22"/>
      <c r="B42" s="18"/>
      <c r="C42" s="19"/>
      <c r="D42" s="11"/>
      <c r="E42" s="70"/>
      <c r="F42" s="223"/>
      <c r="G42"/>
      <c r="H42" s="75">
        <f t="shared" si="1"/>
        <v>0</v>
      </c>
      <c r="I42" s="76">
        <f t="shared" si="2"/>
        <v>0</v>
      </c>
      <c r="J42" s="77">
        <f t="shared" si="3"/>
        <v>0</v>
      </c>
    </row>
    <row r="43" spans="1:13" ht="15.75">
      <c r="H43" s="95">
        <f>SUM(H14:H42)</f>
        <v>341.78999999999996</v>
      </c>
      <c r="I43" s="95">
        <f t="shared" ref="I43:J43" si="4">SUM(I14:I42)</f>
        <v>341.78999999999996</v>
      </c>
      <c r="J43" s="95">
        <f t="shared" si="4"/>
        <v>341.78999999999996</v>
      </c>
      <c r="M43" s="3"/>
    </row>
    <row r="44" spans="1:13" ht="34.5">
      <c r="A44" s="61"/>
      <c r="B44" s="142" t="s">
        <v>73</v>
      </c>
      <c r="C44" s="143" t="s">
        <v>74</v>
      </c>
      <c r="D44" s="144" t="s">
        <v>100</v>
      </c>
    </row>
    <row r="45" spans="1:13">
      <c r="A45" s="89" t="s">
        <v>1</v>
      </c>
      <c r="B45" s="145">
        <v>613.39</v>
      </c>
      <c r="C45" s="146">
        <v>613.39</v>
      </c>
      <c r="D45" s="147">
        <v>613.39</v>
      </c>
      <c r="G45" s="89" t="s">
        <v>60</v>
      </c>
      <c r="H45" s="86">
        <f>B46</f>
        <v>552.05099999999993</v>
      </c>
      <c r="I45" s="80">
        <f>C46</f>
        <v>552.05099999999993</v>
      </c>
      <c r="J45" s="81">
        <f>D46</f>
        <v>552.05099999999993</v>
      </c>
    </row>
    <row r="46" spans="1:13">
      <c r="A46" s="92" t="s">
        <v>105</v>
      </c>
      <c r="B46" s="148">
        <f>B45*90/100</f>
        <v>552.05099999999993</v>
      </c>
      <c r="C46" s="62">
        <f>C45*90/100</f>
        <v>552.05099999999993</v>
      </c>
      <c r="D46" s="63">
        <f>D45*90/100</f>
        <v>552.05099999999993</v>
      </c>
      <c r="G46" s="90" t="s">
        <v>61</v>
      </c>
      <c r="H46" s="87">
        <f>H43</f>
        <v>341.78999999999996</v>
      </c>
      <c r="I46" s="82">
        <f>I43</f>
        <v>341.78999999999996</v>
      </c>
      <c r="J46" s="83">
        <f>J43</f>
        <v>341.78999999999996</v>
      </c>
    </row>
    <row r="47" spans="1:13">
      <c r="A47" s="93" t="s">
        <v>59</v>
      </c>
      <c r="B47" s="149">
        <f>B45*10/100</f>
        <v>61.338999999999999</v>
      </c>
      <c r="C47" s="59">
        <f t="shared" ref="C47:D47" si="5">C45*10/100</f>
        <v>61.338999999999999</v>
      </c>
      <c r="D47" s="60">
        <f t="shared" si="5"/>
        <v>61.338999999999999</v>
      </c>
      <c r="G47" s="91" t="s">
        <v>62</v>
      </c>
      <c r="H47" s="88">
        <f>H45-H46</f>
        <v>210.26099999999997</v>
      </c>
      <c r="I47" s="84">
        <f>I45-I46</f>
        <v>210.26099999999997</v>
      </c>
      <c r="J47" s="85">
        <f>J45-J46</f>
        <v>210.26099999999997</v>
      </c>
    </row>
  </sheetData>
  <mergeCells count="5">
    <mergeCell ref="C2:D2"/>
    <mergeCell ref="C3:D3"/>
    <mergeCell ref="C4:D4"/>
    <mergeCell ref="H11:J11"/>
    <mergeCell ref="H12:J12"/>
  </mergeCells>
  <pageMargins left="0.23622047244094491" right="0.15748031496062992" top="0.34" bottom="0.23622047244094491" header="0.19685039370078741" footer="0.15748031496062992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Q47"/>
  <sheetViews>
    <sheetView topLeftCell="A7" zoomScale="80" zoomScaleNormal="80" workbookViewId="0">
      <selection activeCell="A17" sqref="A17:E17"/>
    </sheetView>
  </sheetViews>
  <sheetFormatPr defaultRowHeight="15"/>
  <cols>
    <col min="1" max="1" width="29.85546875" bestFit="1" customWidth="1"/>
    <col min="2" max="2" width="21.5703125" bestFit="1" customWidth="1"/>
    <col min="3" max="3" width="16.28515625" bestFit="1" customWidth="1"/>
    <col min="4" max="4" width="39.28515625" bestFit="1" customWidth="1"/>
    <col min="5" max="5" width="16" bestFit="1" customWidth="1"/>
    <col min="6" max="6" width="9.42578125" style="273" bestFit="1" customWidth="1"/>
    <col min="7" max="7" width="24.28515625" customWidth="1"/>
    <col min="8" max="8" width="10.85546875" customWidth="1"/>
    <col min="9" max="9" width="13.7109375" customWidth="1"/>
    <col min="10" max="10" width="15" bestFit="1" customWidth="1"/>
    <col min="11" max="11" width="4.85546875" customWidth="1"/>
    <col min="12" max="12" width="5.140625" bestFit="1" customWidth="1"/>
    <col min="13" max="13" width="10.28515625" bestFit="1" customWidth="1"/>
  </cols>
  <sheetData>
    <row r="1" spans="1:17">
      <c r="I1" s="57"/>
      <c r="J1" s="57"/>
    </row>
    <row r="2" spans="1:17">
      <c r="B2" s="38" t="s">
        <v>26</v>
      </c>
      <c r="C2" s="524" t="s">
        <v>27</v>
      </c>
      <c r="D2" s="525"/>
      <c r="I2" s="37"/>
      <c r="J2" s="37"/>
    </row>
    <row r="3" spans="1:17">
      <c r="B3" s="39" t="s">
        <v>28</v>
      </c>
      <c r="C3" s="526" t="s">
        <v>29</v>
      </c>
      <c r="D3" s="527"/>
      <c r="I3" s="37"/>
      <c r="J3" s="37"/>
    </row>
    <row r="4" spans="1:17">
      <c r="B4" s="40" t="s">
        <v>30</v>
      </c>
      <c r="C4" s="528" t="s">
        <v>31</v>
      </c>
      <c r="D4" s="529"/>
      <c r="I4" s="37"/>
      <c r="J4" s="37"/>
    </row>
    <row r="5" spans="1:17">
      <c r="I5" s="37"/>
      <c r="J5" s="37"/>
    </row>
    <row r="6" spans="1:17">
      <c r="I6" s="37"/>
      <c r="J6" s="37"/>
    </row>
    <row r="7" spans="1:17" ht="15.75">
      <c r="H7" s="23"/>
      <c r="I7" s="23"/>
      <c r="J7" s="23"/>
    </row>
    <row r="8" spans="1:17" ht="15.75">
      <c r="H8" s="23"/>
      <c r="I8" s="30" t="s">
        <v>24</v>
      </c>
      <c r="J8" s="30">
        <v>2017</v>
      </c>
    </row>
    <row r="9" spans="1:17" ht="15.75">
      <c r="F9" s="57"/>
      <c r="H9" s="23"/>
      <c r="I9" s="30" t="s">
        <v>25</v>
      </c>
      <c r="J9" s="30" t="s">
        <v>4</v>
      </c>
    </row>
    <row r="10" spans="1:17" ht="15" customHeight="1">
      <c r="A10" s="31" t="s">
        <v>23</v>
      </c>
      <c r="F10" s="57"/>
    </row>
    <row r="11" spans="1:17" s="99" customFormat="1" ht="15" customHeight="1">
      <c r="A11" s="210" t="s">
        <v>20</v>
      </c>
      <c r="B11" s="79" t="s">
        <v>76</v>
      </c>
      <c r="C11" s="210" t="s">
        <v>14</v>
      </c>
      <c r="D11" s="79" t="s">
        <v>15</v>
      </c>
      <c r="E11" s="79" t="s">
        <v>16</v>
      </c>
      <c r="F11" s="228"/>
      <c r="G11"/>
      <c r="H11" s="531" t="s">
        <v>19</v>
      </c>
      <c r="I11" s="531"/>
      <c r="J11" s="531"/>
    </row>
    <row r="12" spans="1:17" s="99" customFormat="1" ht="15" customHeight="1">
      <c r="A12" s="33" t="s">
        <v>17</v>
      </c>
      <c r="B12" s="33" t="s">
        <v>10</v>
      </c>
      <c r="C12" s="33" t="s">
        <v>11</v>
      </c>
      <c r="D12" s="33" t="s">
        <v>77</v>
      </c>
      <c r="E12" s="94" t="s">
        <v>13</v>
      </c>
      <c r="F12" s="229"/>
      <c r="G12"/>
      <c r="H12" s="531" t="s">
        <v>18</v>
      </c>
      <c r="I12" s="531"/>
      <c r="J12" s="531"/>
      <c r="K12" s="5"/>
    </row>
    <row r="13" spans="1:17" s="99" customFormat="1" ht="31.5">
      <c r="A13" s="291"/>
      <c r="B13" s="292"/>
      <c r="C13" s="292"/>
      <c r="D13" s="292"/>
      <c r="E13" s="302"/>
      <c r="F13" s="294"/>
      <c r="G13" s="273"/>
      <c r="H13" s="225" t="s">
        <v>73</v>
      </c>
      <c r="I13" s="226" t="s">
        <v>74</v>
      </c>
      <c r="J13" s="227" t="s">
        <v>100</v>
      </c>
      <c r="K13" s="6"/>
    </row>
    <row r="14" spans="1:17" s="99" customFormat="1">
      <c r="A14" s="280" t="s">
        <v>198</v>
      </c>
      <c r="B14" s="281">
        <v>42978</v>
      </c>
      <c r="C14" s="282" t="s">
        <v>256</v>
      </c>
      <c r="D14" s="283" t="s">
        <v>257</v>
      </c>
      <c r="E14" s="284">
        <v>454</v>
      </c>
      <c r="F14" s="224">
        <f>E14</f>
        <v>454</v>
      </c>
      <c r="G14" s="273"/>
      <c r="H14" s="71">
        <f>E14/3</f>
        <v>151.33333333333334</v>
      </c>
      <c r="I14" s="72">
        <f>E14/3</f>
        <v>151.33333333333334</v>
      </c>
      <c r="J14" s="67">
        <f>E14/3</f>
        <v>151.33333333333334</v>
      </c>
      <c r="K14" s="6"/>
    </row>
    <row r="15" spans="1:17" s="99" customFormat="1">
      <c r="A15" s="285" t="s">
        <v>201</v>
      </c>
      <c r="B15" s="286">
        <v>42978</v>
      </c>
      <c r="C15" s="287" t="s">
        <v>256</v>
      </c>
      <c r="D15" s="288" t="s">
        <v>258</v>
      </c>
      <c r="E15" s="289">
        <v>113.77</v>
      </c>
      <c r="F15" s="224">
        <f>E15</f>
        <v>113.77</v>
      </c>
      <c r="G15" s="273"/>
      <c r="H15" s="73">
        <f t="shared" ref="H15:H42" si="0">E15/3</f>
        <v>37.923333333333332</v>
      </c>
      <c r="I15" s="74">
        <f t="shared" ref="I15:I42" si="1">E15/3</f>
        <v>37.923333333333332</v>
      </c>
      <c r="J15" s="68">
        <f t="shared" ref="J15:J42" si="2">E15/3</f>
        <v>37.923333333333332</v>
      </c>
      <c r="K15" s="10"/>
    </row>
    <row r="16" spans="1:17" s="99" customFormat="1">
      <c r="A16" s="257" t="s">
        <v>174</v>
      </c>
      <c r="B16" s="258">
        <v>42977</v>
      </c>
      <c r="C16" s="259" t="s">
        <v>259</v>
      </c>
      <c r="D16" s="288" t="s">
        <v>180</v>
      </c>
      <c r="E16" s="261">
        <v>79.5</v>
      </c>
      <c r="F16" s="224">
        <f>E16</f>
        <v>79.5</v>
      </c>
      <c r="G16" s="273"/>
      <c r="H16" s="73">
        <f t="shared" si="0"/>
        <v>26.5</v>
      </c>
      <c r="I16" s="74">
        <f t="shared" si="1"/>
        <v>26.5</v>
      </c>
      <c r="J16" s="68">
        <f t="shared" si="2"/>
        <v>26.5</v>
      </c>
      <c r="K16" s="10"/>
      <c r="Q16" s="141"/>
    </row>
    <row r="17" spans="1:17" s="99" customFormat="1">
      <c r="A17" s="257" t="s">
        <v>157</v>
      </c>
      <c r="B17" s="258">
        <v>42978</v>
      </c>
      <c r="C17" s="259" t="s">
        <v>260</v>
      </c>
      <c r="D17" s="260" t="s">
        <v>191</v>
      </c>
      <c r="E17" s="290">
        <v>165</v>
      </c>
      <c r="F17" s="224">
        <f>E17</f>
        <v>165</v>
      </c>
      <c r="G17" s="273"/>
      <c r="H17" s="73">
        <f t="shared" si="0"/>
        <v>55</v>
      </c>
      <c r="I17" s="74">
        <f t="shared" si="1"/>
        <v>55</v>
      </c>
      <c r="J17" s="68">
        <f t="shared" si="2"/>
        <v>55</v>
      </c>
      <c r="K17" s="10"/>
    </row>
    <row r="18" spans="1:17" s="99" customFormat="1">
      <c r="A18" s="344" t="s">
        <v>64</v>
      </c>
      <c r="B18" s="15">
        <v>42956</v>
      </c>
      <c r="C18" s="65" t="s">
        <v>261</v>
      </c>
      <c r="D18" s="26" t="s">
        <v>67</v>
      </c>
      <c r="E18" s="345">
        <v>64.83</v>
      </c>
      <c r="F18" s="296"/>
      <c r="G18" s="273"/>
      <c r="H18" s="73">
        <f t="shared" si="0"/>
        <v>21.61</v>
      </c>
      <c r="I18" s="74">
        <f t="shared" si="1"/>
        <v>21.61</v>
      </c>
      <c r="J18" s="68">
        <f t="shared" si="2"/>
        <v>21.61</v>
      </c>
    </row>
    <row r="19" spans="1:17" s="99" customFormat="1">
      <c r="A19" s="24" t="s">
        <v>64</v>
      </c>
      <c r="B19" s="185">
        <v>42956</v>
      </c>
      <c r="C19" s="179" t="s">
        <v>262</v>
      </c>
      <c r="D19" s="52" t="s">
        <v>67</v>
      </c>
      <c r="E19" s="208">
        <v>86.51</v>
      </c>
      <c r="F19" s="224">
        <f>E18+E19</f>
        <v>151.34</v>
      </c>
      <c r="G19" s="273"/>
      <c r="H19" s="73">
        <f t="shared" si="0"/>
        <v>28.83666666666667</v>
      </c>
      <c r="I19" s="74">
        <f t="shared" si="1"/>
        <v>28.83666666666667</v>
      </c>
      <c r="J19" s="68">
        <f t="shared" si="2"/>
        <v>28.83666666666667</v>
      </c>
      <c r="K19" s="10"/>
    </row>
    <row r="20" spans="1:17" s="99" customFormat="1">
      <c r="A20" s="236"/>
      <c r="B20" s="237"/>
      <c r="C20" s="238"/>
      <c r="D20" s="239"/>
      <c r="E20" s="240"/>
      <c r="F20" s="297"/>
      <c r="G20" s="273"/>
      <c r="H20" s="73">
        <f t="shared" si="0"/>
        <v>0</v>
      </c>
      <c r="I20" s="74">
        <f t="shared" si="1"/>
        <v>0</v>
      </c>
      <c r="J20" s="68">
        <f t="shared" si="2"/>
        <v>0</v>
      </c>
    </row>
    <row r="21" spans="1:17" s="99" customFormat="1">
      <c r="A21" s="20"/>
      <c r="B21" s="16"/>
      <c r="C21" s="66"/>
      <c r="D21" s="78"/>
      <c r="E21" s="69"/>
      <c r="F21" s="297"/>
      <c r="G21" s="273"/>
      <c r="H21" s="73">
        <f t="shared" si="0"/>
        <v>0</v>
      </c>
      <c r="I21" s="74">
        <f t="shared" si="1"/>
        <v>0</v>
      </c>
      <c r="J21" s="68">
        <f t="shared" si="2"/>
        <v>0</v>
      </c>
    </row>
    <row r="22" spans="1:17" s="99" customFormat="1">
      <c r="A22" s="20"/>
      <c r="B22" s="16"/>
      <c r="C22" s="66"/>
      <c r="D22" s="78"/>
      <c r="E22" s="69"/>
      <c r="F22" s="295"/>
      <c r="G22" s="273"/>
      <c r="H22" s="73">
        <f t="shared" si="0"/>
        <v>0</v>
      </c>
      <c r="I22" s="74">
        <f t="shared" si="1"/>
        <v>0</v>
      </c>
      <c r="J22" s="68">
        <f t="shared" si="2"/>
        <v>0</v>
      </c>
      <c r="K22" s="6"/>
      <c r="Q22" s="141"/>
    </row>
    <row r="23" spans="1:17" s="99" customFormat="1">
      <c r="A23" s="20"/>
      <c r="B23" s="16"/>
      <c r="C23" s="66"/>
      <c r="D23" s="78"/>
      <c r="E23" s="69"/>
      <c r="F23" s="296"/>
      <c r="G23" s="273"/>
      <c r="H23" s="73">
        <f t="shared" si="0"/>
        <v>0</v>
      </c>
      <c r="I23" s="74">
        <f t="shared" si="1"/>
        <v>0</v>
      </c>
      <c r="J23" s="68">
        <f t="shared" si="2"/>
        <v>0</v>
      </c>
      <c r="K23" s="10"/>
    </row>
    <row r="24" spans="1:17" s="99" customFormat="1">
      <c r="A24" s="20"/>
      <c r="B24" s="16"/>
      <c r="C24" s="66"/>
      <c r="D24" s="78"/>
      <c r="E24" s="69"/>
      <c r="F24" s="297"/>
      <c r="G24" s="273"/>
      <c r="H24" s="73">
        <f t="shared" si="0"/>
        <v>0</v>
      </c>
      <c r="I24" s="74">
        <f t="shared" si="1"/>
        <v>0</v>
      </c>
      <c r="J24" s="68">
        <f t="shared" si="2"/>
        <v>0</v>
      </c>
      <c r="K24" s="10"/>
    </row>
    <row r="25" spans="1:17" s="99" customFormat="1">
      <c r="A25" s="20"/>
      <c r="B25" s="16"/>
      <c r="C25" s="66"/>
      <c r="D25" s="78"/>
      <c r="E25" s="69"/>
      <c r="F25" s="298"/>
      <c r="G25" s="273"/>
      <c r="H25" s="73">
        <f t="shared" si="0"/>
        <v>0</v>
      </c>
      <c r="I25" s="74">
        <f t="shared" si="1"/>
        <v>0</v>
      </c>
      <c r="J25" s="68">
        <f t="shared" si="2"/>
        <v>0</v>
      </c>
    </row>
    <row r="26" spans="1:17" s="99" customFormat="1">
      <c r="A26" s="20"/>
      <c r="B26" s="16"/>
      <c r="C26" s="66"/>
      <c r="D26" s="78"/>
      <c r="E26" s="69"/>
      <c r="F26" s="299"/>
      <c r="G26" s="273"/>
      <c r="H26" s="73">
        <f t="shared" si="0"/>
        <v>0</v>
      </c>
      <c r="I26" s="74">
        <f t="shared" si="1"/>
        <v>0</v>
      </c>
      <c r="J26" s="68">
        <f t="shared" si="2"/>
        <v>0</v>
      </c>
      <c r="K26" s="10"/>
    </row>
    <row r="27" spans="1:17" s="99" customFormat="1">
      <c r="A27" s="20"/>
      <c r="B27" s="16"/>
      <c r="C27" s="66"/>
      <c r="D27" s="78"/>
      <c r="E27" s="69"/>
      <c r="F27" s="299"/>
      <c r="G27" s="273"/>
      <c r="H27" s="73">
        <f t="shared" si="0"/>
        <v>0</v>
      </c>
      <c r="I27" s="74">
        <f t="shared" si="1"/>
        <v>0</v>
      </c>
      <c r="J27" s="68">
        <f t="shared" si="2"/>
        <v>0</v>
      </c>
      <c r="K27" s="10"/>
    </row>
    <row r="28" spans="1:17" s="99" customFormat="1">
      <c r="A28" s="20"/>
      <c r="B28" s="16"/>
      <c r="C28" s="66"/>
      <c r="D28" s="78"/>
      <c r="E28" s="69"/>
      <c r="F28" s="298"/>
      <c r="G28" s="273"/>
      <c r="H28" s="73">
        <f t="shared" si="0"/>
        <v>0</v>
      </c>
      <c r="I28" s="74">
        <f t="shared" si="1"/>
        <v>0</v>
      </c>
      <c r="J28" s="68">
        <f t="shared" si="2"/>
        <v>0</v>
      </c>
      <c r="K28" s="10"/>
    </row>
    <row r="29" spans="1:17" s="99" customFormat="1">
      <c r="A29" s="20"/>
      <c r="B29" s="16"/>
      <c r="C29" s="66"/>
      <c r="D29" s="78"/>
      <c r="E29" s="69"/>
      <c r="F29" s="298"/>
      <c r="G29" s="273"/>
      <c r="H29" s="73">
        <f t="shared" si="0"/>
        <v>0</v>
      </c>
      <c r="I29" s="74">
        <f t="shared" si="1"/>
        <v>0</v>
      </c>
      <c r="J29" s="68">
        <f t="shared" si="2"/>
        <v>0</v>
      </c>
    </row>
    <row r="30" spans="1:17" s="99" customFormat="1">
      <c r="A30" s="20"/>
      <c r="B30" s="16"/>
      <c r="C30" s="66"/>
      <c r="D30" s="78"/>
      <c r="E30" s="69"/>
      <c r="F30" s="300"/>
      <c r="G30" s="273"/>
      <c r="H30" s="73">
        <f t="shared" si="0"/>
        <v>0</v>
      </c>
      <c r="I30" s="74">
        <f t="shared" si="1"/>
        <v>0</v>
      </c>
      <c r="J30" s="68">
        <f t="shared" si="2"/>
        <v>0</v>
      </c>
    </row>
    <row r="31" spans="1:17" s="99" customFormat="1">
      <c r="A31" s="20"/>
      <c r="B31" s="16"/>
      <c r="C31" s="66"/>
      <c r="D31" s="78"/>
      <c r="E31" s="69"/>
      <c r="F31" s="300"/>
      <c r="G31"/>
      <c r="H31" s="73">
        <f t="shared" si="0"/>
        <v>0</v>
      </c>
      <c r="I31" s="74">
        <f t="shared" si="1"/>
        <v>0</v>
      </c>
      <c r="J31" s="68">
        <f t="shared" si="2"/>
        <v>0</v>
      </c>
    </row>
    <row r="32" spans="1:17" s="99" customFormat="1">
      <c r="A32" s="20"/>
      <c r="B32" s="16"/>
      <c r="C32" s="66"/>
      <c r="D32" s="78"/>
      <c r="E32" s="69"/>
      <c r="F32" s="301"/>
      <c r="G32"/>
      <c r="H32" s="73">
        <f t="shared" si="0"/>
        <v>0</v>
      </c>
      <c r="I32" s="74">
        <f t="shared" si="1"/>
        <v>0</v>
      </c>
      <c r="J32" s="68">
        <f t="shared" si="2"/>
        <v>0</v>
      </c>
    </row>
    <row r="33" spans="1:13" s="99" customFormat="1">
      <c r="A33" s="20"/>
      <c r="B33" s="16"/>
      <c r="C33" s="66"/>
      <c r="D33" s="78"/>
      <c r="E33" s="69"/>
      <c r="F33" s="299"/>
      <c r="G33"/>
      <c r="H33" s="73">
        <f t="shared" si="0"/>
        <v>0</v>
      </c>
      <c r="I33" s="74">
        <f t="shared" si="1"/>
        <v>0</v>
      </c>
      <c r="J33" s="68">
        <f t="shared" si="2"/>
        <v>0</v>
      </c>
    </row>
    <row r="34" spans="1:13" s="99" customFormat="1">
      <c r="A34" s="20"/>
      <c r="B34" s="16"/>
      <c r="C34" s="66"/>
      <c r="D34" s="78"/>
      <c r="E34" s="69"/>
      <c r="F34" s="276"/>
      <c r="G34"/>
      <c r="H34" s="73">
        <f t="shared" si="0"/>
        <v>0</v>
      </c>
      <c r="I34" s="74">
        <f t="shared" si="1"/>
        <v>0</v>
      </c>
      <c r="J34" s="68">
        <f t="shared" si="2"/>
        <v>0</v>
      </c>
    </row>
    <row r="35" spans="1:13" s="99" customFormat="1">
      <c r="A35" s="20"/>
      <c r="B35" s="16"/>
      <c r="C35" s="66"/>
      <c r="D35" s="78"/>
      <c r="E35" s="69"/>
      <c r="F35" s="276"/>
      <c r="G35"/>
      <c r="H35" s="73">
        <f t="shared" si="0"/>
        <v>0</v>
      </c>
      <c r="I35" s="74">
        <f t="shared" si="1"/>
        <v>0</v>
      </c>
      <c r="J35" s="68">
        <f t="shared" si="2"/>
        <v>0</v>
      </c>
    </row>
    <row r="36" spans="1:13" s="99" customFormat="1">
      <c r="A36" s="20"/>
      <c r="B36" s="265"/>
      <c r="C36" s="66"/>
      <c r="D36" s="78"/>
      <c r="E36" s="69"/>
      <c r="F36" s="223"/>
      <c r="G36"/>
      <c r="H36" s="73">
        <f t="shared" si="0"/>
        <v>0</v>
      </c>
      <c r="I36" s="74">
        <f t="shared" si="1"/>
        <v>0</v>
      </c>
      <c r="J36" s="68">
        <f t="shared" si="2"/>
        <v>0</v>
      </c>
    </row>
    <row r="37" spans="1:13" s="99" customFormat="1">
      <c r="A37" s="20"/>
      <c r="B37" s="265"/>
      <c r="C37" s="66"/>
      <c r="D37" s="78"/>
      <c r="E37" s="69"/>
      <c r="F37" s="254"/>
      <c r="G37"/>
      <c r="H37" s="73">
        <f t="shared" si="0"/>
        <v>0</v>
      </c>
      <c r="I37" s="74">
        <f t="shared" si="1"/>
        <v>0</v>
      </c>
      <c r="J37" s="68">
        <f t="shared" si="2"/>
        <v>0</v>
      </c>
    </row>
    <row r="38" spans="1:13" s="99" customFormat="1">
      <c r="A38" s="272"/>
      <c r="B38" s="265"/>
      <c r="C38" s="66"/>
      <c r="D38" s="78"/>
      <c r="E38" s="69"/>
      <c r="F38" s="254"/>
      <c r="G38"/>
      <c r="H38" s="73">
        <f t="shared" si="0"/>
        <v>0</v>
      </c>
      <c r="I38" s="74">
        <f t="shared" si="1"/>
        <v>0</v>
      </c>
      <c r="J38" s="68">
        <f t="shared" si="2"/>
        <v>0</v>
      </c>
    </row>
    <row r="39" spans="1:13" s="99" customFormat="1">
      <c r="A39" s="272"/>
      <c r="B39" s="265"/>
      <c r="C39" s="66"/>
      <c r="D39" s="78"/>
      <c r="E39" s="69"/>
      <c r="F39" s="254"/>
      <c r="G39"/>
      <c r="H39" s="73">
        <f t="shared" si="0"/>
        <v>0</v>
      </c>
      <c r="I39" s="74">
        <f t="shared" si="1"/>
        <v>0</v>
      </c>
      <c r="J39" s="68">
        <f t="shared" si="2"/>
        <v>0</v>
      </c>
    </row>
    <row r="40" spans="1:13" s="99" customFormat="1">
      <c r="A40" s="21"/>
      <c r="B40" s="17"/>
      <c r="C40" s="66"/>
      <c r="D40" s="78"/>
      <c r="E40" s="69"/>
      <c r="F40" s="223"/>
      <c r="G40"/>
      <c r="H40" s="73">
        <f t="shared" si="0"/>
        <v>0</v>
      </c>
      <c r="I40" s="74">
        <f t="shared" si="1"/>
        <v>0</v>
      </c>
      <c r="J40" s="68">
        <f t="shared" si="2"/>
        <v>0</v>
      </c>
    </row>
    <row r="41" spans="1:13" s="99" customFormat="1">
      <c r="A41" s="21"/>
      <c r="B41" s="17"/>
      <c r="C41" s="66"/>
      <c r="D41" s="78"/>
      <c r="E41" s="69"/>
      <c r="F41" s="223"/>
      <c r="G41"/>
      <c r="H41" s="73">
        <f t="shared" si="0"/>
        <v>0</v>
      </c>
      <c r="I41" s="74">
        <f t="shared" si="1"/>
        <v>0</v>
      </c>
      <c r="J41" s="68">
        <f t="shared" si="2"/>
        <v>0</v>
      </c>
    </row>
    <row r="42" spans="1:13" s="99" customFormat="1">
      <c r="A42" s="22"/>
      <c r="B42" s="18"/>
      <c r="C42" s="19"/>
      <c r="D42" s="11"/>
      <c r="E42" s="70"/>
      <c r="F42" s="223"/>
      <c r="G42"/>
      <c r="H42" s="75">
        <f t="shared" si="0"/>
        <v>0</v>
      </c>
      <c r="I42" s="76">
        <f t="shared" si="1"/>
        <v>0</v>
      </c>
      <c r="J42" s="77">
        <f t="shared" si="2"/>
        <v>0</v>
      </c>
    </row>
    <row r="43" spans="1:13" ht="15.75">
      <c r="H43" s="95">
        <f>SUM(H14:H42)</f>
        <v>321.20333333333332</v>
      </c>
      <c r="I43" s="95">
        <f t="shared" ref="I43:J43" si="3">SUM(I14:I42)</f>
        <v>321.20333333333332</v>
      </c>
      <c r="J43" s="95">
        <f t="shared" si="3"/>
        <v>321.20333333333332</v>
      </c>
      <c r="M43" s="3"/>
    </row>
    <row r="44" spans="1:13" ht="34.5">
      <c r="A44" s="61"/>
      <c r="B44" s="142" t="s">
        <v>73</v>
      </c>
      <c r="C44" s="143" t="s">
        <v>74</v>
      </c>
      <c r="D44" s="144" t="s">
        <v>100</v>
      </c>
    </row>
    <row r="45" spans="1:13">
      <c r="A45" s="89" t="s">
        <v>1</v>
      </c>
      <c r="B45" s="145">
        <v>613.39</v>
      </c>
      <c r="C45" s="146">
        <v>613.39</v>
      </c>
      <c r="D45" s="147">
        <v>613.39</v>
      </c>
      <c r="G45" s="89" t="s">
        <v>60</v>
      </c>
      <c r="H45" s="86">
        <f>B46</f>
        <v>552.05099999999993</v>
      </c>
      <c r="I45" s="80">
        <f>C46</f>
        <v>552.05099999999993</v>
      </c>
      <c r="J45" s="81">
        <f>D46</f>
        <v>552.05099999999993</v>
      </c>
    </row>
    <row r="46" spans="1:13">
      <c r="A46" s="92" t="s">
        <v>105</v>
      </c>
      <c r="B46" s="148">
        <f>B45*90/100</f>
        <v>552.05099999999993</v>
      </c>
      <c r="C46" s="62">
        <f>C45*90/100</f>
        <v>552.05099999999993</v>
      </c>
      <c r="D46" s="63">
        <f>D45*90/100</f>
        <v>552.05099999999993</v>
      </c>
      <c r="G46" s="90" t="s">
        <v>61</v>
      </c>
      <c r="H46" s="87">
        <f>H43</f>
        <v>321.20333333333332</v>
      </c>
      <c r="I46" s="82">
        <f>I43</f>
        <v>321.20333333333332</v>
      </c>
      <c r="J46" s="83">
        <f>J43</f>
        <v>321.20333333333332</v>
      </c>
    </row>
    <row r="47" spans="1:13">
      <c r="A47" s="93" t="s">
        <v>59</v>
      </c>
      <c r="B47" s="149">
        <f>B45*10/100</f>
        <v>61.338999999999999</v>
      </c>
      <c r="C47" s="59">
        <f t="shared" ref="C47:D47" si="4">C45*10/100</f>
        <v>61.338999999999999</v>
      </c>
      <c r="D47" s="60">
        <f t="shared" si="4"/>
        <v>61.338999999999999</v>
      </c>
      <c r="G47" s="91" t="s">
        <v>62</v>
      </c>
      <c r="H47" s="88">
        <f>H45-H46</f>
        <v>230.84766666666661</v>
      </c>
      <c r="I47" s="84">
        <f>I45-I46</f>
        <v>230.84766666666661</v>
      </c>
      <c r="J47" s="85">
        <f>J45-J46</f>
        <v>230.84766666666661</v>
      </c>
    </row>
  </sheetData>
  <mergeCells count="5">
    <mergeCell ref="C2:D2"/>
    <mergeCell ref="C3:D3"/>
    <mergeCell ref="C4:D4"/>
    <mergeCell ref="H11:J11"/>
    <mergeCell ref="H12:J12"/>
  </mergeCells>
  <pageMargins left="0.23622047244094491" right="0.15748031496062992" top="0.34" bottom="0.23622047244094491" header="0.19685039370078741" footer="0.15748031496062992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Q47"/>
  <sheetViews>
    <sheetView topLeftCell="A10" zoomScale="80" zoomScaleNormal="80" workbookViewId="0">
      <selection activeCell="G34" sqref="G34"/>
    </sheetView>
  </sheetViews>
  <sheetFormatPr defaultRowHeight="15"/>
  <cols>
    <col min="1" max="1" width="29.85546875" bestFit="1" customWidth="1"/>
    <col min="2" max="2" width="21.5703125" bestFit="1" customWidth="1"/>
    <col min="3" max="3" width="16.28515625" bestFit="1" customWidth="1"/>
    <col min="4" max="4" width="39.28515625" bestFit="1" customWidth="1"/>
    <col min="5" max="5" width="16" bestFit="1" customWidth="1"/>
    <col min="6" max="6" width="9.42578125" style="273" bestFit="1" customWidth="1"/>
    <col min="7" max="7" width="23.85546875" customWidth="1"/>
    <col min="8" max="8" width="10.85546875" customWidth="1"/>
    <col min="9" max="9" width="13.7109375" customWidth="1"/>
    <col min="10" max="10" width="15" bestFit="1" customWidth="1"/>
    <col min="11" max="11" width="4.85546875" customWidth="1"/>
    <col min="12" max="12" width="5.140625" bestFit="1" customWidth="1"/>
    <col min="13" max="13" width="10.28515625" bestFit="1" customWidth="1"/>
  </cols>
  <sheetData>
    <row r="1" spans="1:17">
      <c r="I1" s="57"/>
      <c r="J1" s="57"/>
    </row>
    <row r="2" spans="1:17">
      <c r="B2" s="38" t="s">
        <v>26</v>
      </c>
      <c r="C2" s="524" t="s">
        <v>27</v>
      </c>
      <c r="D2" s="525"/>
      <c r="I2" s="37"/>
      <c r="J2" s="37"/>
    </row>
    <row r="3" spans="1:17">
      <c r="B3" s="39" t="s">
        <v>28</v>
      </c>
      <c r="C3" s="526" t="s">
        <v>29</v>
      </c>
      <c r="D3" s="527"/>
      <c r="I3" s="37"/>
      <c r="J3" s="37"/>
    </row>
    <row r="4" spans="1:17">
      <c r="B4" s="40" t="s">
        <v>30</v>
      </c>
      <c r="C4" s="528" t="s">
        <v>31</v>
      </c>
      <c r="D4" s="529"/>
      <c r="I4" s="37"/>
      <c r="J4" s="37"/>
    </row>
    <row r="5" spans="1:17">
      <c r="I5" s="37"/>
      <c r="J5" s="37"/>
    </row>
    <row r="6" spans="1:17">
      <c r="I6" s="37"/>
      <c r="J6" s="37"/>
    </row>
    <row r="7" spans="1:17" ht="15.75">
      <c r="H7" s="23"/>
      <c r="I7" s="23"/>
      <c r="J7" s="23"/>
    </row>
    <row r="8" spans="1:17" ht="15.75">
      <c r="H8" s="23"/>
      <c r="I8" s="30" t="s">
        <v>24</v>
      </c>
      <c r="J8" s="30">
        <v>2017</v>
      </c>
    </row>
    <row r="9" spans="1:17" ht="15.75">
      <c r="F9" s="57"/>
      <c r="H9" s="23"/>
      <c r="I9" s="30" t="s">
        <v>25</v>
      </c>
      <c r="J9" s="30" t="s">
        <v>5</v>
      </c>
    </row>
    <row r="10" spans="1:17" ht="15" customHeight="1">
      <c r="A10" s="31" t="s">
        <v>23</v>
      </c>
      <c r="F10" s="57"/>
    </row>
    <row r="11" spans="1:17" s="99" customFormat="1" ht="15" customHeight="1">
      <c r="A11" s="210" t="s">
        <v>20</v>
      </c>
      <c r="B11" s="79" t="s">
        <v>76</v>
      </c>
      <c r="C11" s="210" t="s">
        <v>14</v>
      </c>
      <c r="D11" s="79" t="s">
        <v>15</v>
      </c>
      <c r="E11" s="79" t="s">
        <v>16</v>
      </c>
      <c r="F11" s="228"/>
      <c r="G11"/>
      <c r="H11" s="531" t="s">
        <v>19</v>
      </c>
      <c r="I11" s="531"/>
      <c r="J11" s="531"/>
    </row>
    <row r="12" spans="1:17" s="99" customFormat="1" ht="15" customHeight="1">
      <c r="A12" s="33" t="s">
        <v>17</v>
      </c>
      <c r="B12" s="33" t="s">
        <v>10</v>
      </c>
      <c r="C12" s="33" t="s">
        <v>11</v>
      </c>
      <c r="D12" s="33" t="s">
        <v>77</v>
      </c>
      <c r="E12" s="94" t="s">
        <v>13</v>
      </c>
      <c r="F12" s="229"/>
      <c r="G12"/>
      <c r="H12" s="531" t="s">
        <v>18</v>
      </c>
      <c r="I12" s="531"/>
      <c r="J12" s="531"/>
      <c r="K12" s="5"/>
    </row>
    <row r="13" spans="1:17" s="99" customFormat="1" ht="31.5">
      <c r="A13" s="291"/>
      <c r="B13" s="292"/>
      <c r="C13" s="292"/>
      <c r="D13" s="292"/>
      <c r="E13" s="302"/>
      <c r="F13" s="294"/>
      <c r="G13" s="273"/>
      <c r="H13" s="225" t="s">
        <v>73</v>
      </c>
      <c r="I13" s="226" t="s">
        <v>74</v>
      </c>
      <c r="J13" s="227" t="s">
        <v>100</v>
      </c>
      <c r="K13" s="6"/>
    </row>
    <row r="14" spans="1:17" s="99" customFormat="1">
      <c r="A14" s="280" t="s">
        <v>198</v>
      </c>
      <c r="B14" s="281">
        <v>43007</v>
      </c>
      <c r="C14" s="282" t="s">
        <v>263</v>
      </c>
      <c r="D14" s="283" t="s">
        <v>264</v>
      </c>
      <c r="E14" s="284">
        <v>454</v>
      </c>
      <c r="F14" s="224">
        <f>+E14</f>
        <v>454</v>
      </c>
      <c r="G14" s="273"/>
      <c r="H14" s="71">
        <f>E14/3</f>
        <v>151.33333333333334</v>
      </c>
      <c r="I14" s="72">
        <f>E14/3</f>
        <v>151.33333333333334</v>
      </c>
      <c r="J14" s="67">
        <f>E14/3</f>
        <v>151.33333333333334</v>
      </c>
      <c r="K14" s="6"/>
    </row>
    <row r="15" spans="1:17" s="99" customFormat="1">
      <c r="A15" s="285" t="s">
        <v>201</v>
      </c>
      <c r="B15" s="286">
        <v>43007</v>
      </c>
      <c r="C15" s="287" t="s">
        <v>263</v>
      </c>
      <c r="D15" s="288" t="s">
        <v>265</v>
      </c>
      <c r="E15" s="289">
        <v>113.77</v>
      </c>
      <c r="F15" s="224">
        <f>+E15</f>
        <v>113.77</v>
      </c>
      <c r="G15" s="273"/>
      <c r="H15" s="73">
        <f t="shared" ref="H15:H42" si="0">E15/3</f>
        <v>37.923333333333332</v>
      </c>
      <c r="I15" s="74">
        <f t="shared" ref="I15:I42" si="1">E15/3</f>
        <v>37.923333333333332</v>
      </c>
      <c r="J15" s="68">
        <f t="shared" ref="J15:J42" si="2">E15/3</f>
        <v>37.923333333333332</v>
      </c>
      <c r="K15" s="10"/>
    </row>
    <row r="16" spans="1:17" s="99" customFormat="1">
      <c r="A16" s="344" t="s">
        <v>164</v>
      </c>
      <c r="B16" s="15">
        <v>43005</v>
      </c>
      <c r="C16" s="65" t="s">
        <v>266</v>
      </c>
      <c r="D16" s="346" t="s">
        <v>268</v>
      </c>
      <c r="E16" s="345">
        <v>70</v>
      </c>
      <c r="F16" s="297"/>
      <c r="G16" s="273"/>
      <c r="H16" s="73">
        <f t="shared" si="0"/>
        <v>23.333333333333332</v>
      </c>
      <c r="I16" s="74">
        <f t="shared" si="1"/>
        <v>23.333333333333332</v>
      </c>
      <c r="J16" s="68">
        <f t="shared" si="2"/>
        <v>23.333333333333332</v>
      </c>
      <c r="K16" s="10"/>
      <c r="Q16" s="141"/>
    </row>
    <row r="17" spans="1:17" s="99" customFormat="1">
      <c r="A17" s="24" t="s">
        <v>164</v>
      </c>
      <c r="B17" s="185">
        <v>43005</v>
      </c>
      <c r="C17" s="179" t="s">
        <v>267</v>
      </c>
      <c r="D17" s="52" t="s">
        <v>269</v>
      </c>
      <c r="E17" s="208">
        <v>100</v>
      </c>
      <c r="F17" s="224">
        <f>+E16+E17</f>
        <v>170</v>
      </c>
      <c r="G17" s="273"/>
      <c r="H17" s="73">
        <f t="shared" si="0"/>
        <v>33.333333333333336</v>
      </c>
      <c r="I17" s="74">
        <f t="shared" si="1"/>
        <v>33.333333333333336</v>
      </c>
      <c r="J17" s="68">
        <f t="shared" si="2"/>
        <v>33.333333333333336</v>
      </c>
      <c r="K17" s="10"/>
    </row>
    <row r="18" spans="1:17" s="99" customFormat="1">
      <c r="A18" s="347" t="s">
        <v>116</v>
      </c>
      <c r="B18" s="348">
        <v>42984</v>
      </c>
      <c r="C18" s="269" t="s">
        <v>270</v>
      </c>
      <c r="D18" s="349" t="s">
        <v>115</v>
      </c>
      <c r="E18" s="271">
        <v>81.599999999999994</v>
      </c>
      <c r="F18" s="224">
        <f>+E18</f>
        <v>81.599999999999994</v>
      </c>
      <c r="G18" s="273"/>
      <c r="H18" s="73">
        <f t="shared" si="0"/>
        <v>27.2</v>
      </c>
      <c r="I18" s="74">
        <f t="shared" si="1"/>
        <v>27.2</v>
      </c>
      <c r="J18" s="68">
        <f t="shared" si="2"/>
        <v>27.2</v>
      </c>
    </row>
    <row r="19" spans="1:17" s="99" customFormat="1">
      <c r="A19" s="344" t="s">
        <v>157</v>
      </c>
      <c r="B19" s="15">
        <v>43008</v>
      </c>
      <c r="C19" s="65" t="s">
        <v>271</v>
      </c>
      <c r="D19" s="346" t="s">
        <v>191</v>
      </c>
      <c r="E19" s="183">
        <v>165</v>
      </c>
      <c r="F19" s="297"/>
      <c r="G19" s="273"/>
      <c r="H19" s="73">
        <f t="shared" si="0"/>
        <v>55</v>
      </c>
      <c r="I19" s="74">
        <f t="shared" si="1"/>
        <v>55</v>
      </c>
      <c r="J19" s="68">
        <f t="shared" si="2"/>
        <v>55</v>
      </c>
      <c r="K19" s="10"/>
    </row>
    <row r="20" spans="1:17" s="99" customFormat="1">
      <c r="A20" s="24" t="s">
        <v>157</v>
      </c>
      <c r="B20" s="185">
        <v>43005</v>
      </c>
      <c r="C20" s="179" t="s">
        <v>272</v>
      </c>
      <c r="D20" s="263" t="s">
        <v>273</v>
      </c>
      <c r="E20" s="70">
        <v>34</v>
      </c>
      <c r="F20" s="224">
        <f>+E19+E20</f>
        <v>199</v>
      </c>
      <c r="G20" s="273"/>
      <c r="H20" s="73">
        <f t="shared" si="0"/>
        <v>11.333333333333334</v>
      </c>
      <c r="I20" s="74">
        <f t="shared" si="1"/>
        <v>11.333333333333334</v>
      </c>
      <c r="J20" s="68">
        <f t="shared" si="2"/>
        <v>11.333333333333334</v>
      </c>
    </row>
    <row r="21" spans="1:17" s="99" customFormat="1">
      <c r="A21" s="347" t="s">
        <v>274</v>
      </c>
      <c r="B21" s="348">
        <v>43007</v>
      </c>
      <c r="C21" s="269" t="s">
        <v>275</v>
      </c>
      <c r="D21" s="270" t="s">
        <v>276</v>
      </c>
      <c r="E21" s="271">
        <v>41.79</v>
      </c>
      <c r="F21" s="224">
        <f>+E21</f>
        <v>41.79</v>
      </c>
      <c r="G21" s="273"/>
      <c r="H21" s="73">
        <f t="shared" si="0"/>
        <v>13.93</v>
      </c>
      <c r="I21" s="74">
        <f t="shared" si="1"/>
        <v>13.93</v>
      </c>
      <c r="J21" s="68">
        <f t="shared" si="2"/>
        <v>13.93</v>
      </c>
    </row>
    <row r="22" spans="1:17" s="99" customFormat="1">
      <c r="A22" s="344" t="s">
        <v>64</v>
      </c>
      <c r="B22" s="15">
        <v>42984</v>
      </c>
      <c r="C22" s="65" t="s">
        <v>277</v>
      </c>
      <c r="D22" s="346" t="s">
        <v>67</v>
      </c>
      <c r="E22" s="345">
        <v>7.07</v>
      </c>
      <c r="F22" s="297"/>
      <c r="G22" s="441"/>
      <c r="H22" s="73">
        <f t="shared" si="0"/>
        <v>2.3566666666666669</v>
      </c>
      <c r="I22" s="74">
        <f t="shared" si="1"/>
        <v>2.3566666666666669</v>
      </c>
      <c r="J22" s="68">
        <f t="shared" si="2"/>
        <v>2.3566666666666669</v>
      </c>
      <c r="K22" s="6"/>
      <c r="Q22" s="141"/>
    </row>
    <row r="23" spans="1:17" s="99" customFormat="1">
      <c r="A23" s="20" t="s">
        <v>64</v>
      </c>
      <c r="B23" s="16">
        <v>42984</v>
      </c>
      <c r="C23" s="66" t="s">
        <v>278</v>
      </c>
      <c r="D23" s="78" t="s">
        <v>67</v>
      </c>
      <c r="E23" s="69">
        <v>2.1</v>
      </c>
      <c r="F23" s="297"/>
      <c r="G23" s="441"/>
      <c r="H23" s="73">
        <f t="shared" si="0"/>
        <v>0.70000000000000007</v>
      </c>
      <c r="I23" s="74">
        <f t="shared" si="1"/>
        <v>0.70000000000000007</v>
      </c>
      <c r="J23" s="68">
        <f t="shared" si="2"/>
        <v>0.70000000000000007</v>
      </c>
      <c r="K23" s="10"/>
    </row>
    <row r="24" spans="1:17" s="99" customFormat="1">
      <c r="A24" s="20" t="s">
        <v>64</v>
      </c>
      <c r="B24" s="16">
        <v>42993</v>
      </c>
      <c r="C24" s="66" t="s">
        <v>279</v>
      </c>
      <c r="D24" s="78" t="s">
        <v>67</v>
      </c>
      <c r="E24" s="69">
        <v>4.71</v>
      </c>
      <c r="F24" s="297"/>
      <c r="G24" s="441"/>
      <c r="H24" s="73">
        <f t="shared" si="0"/>
        <v>1.57</v>
      </c>
      <c r="I24" s="74">
        <f t="shared" si="1"/>
        <v>1.57</v>
      </c>
      <c r="J24" s="68">
        <f t="shared" si="2"/>
        <v>1.57</v>
      </c>
      <c r="K24" s="10"/>
    </row>
    <row r="25" spans="1:17" s="99" customFormat="1">
      <c r="A25" s="20" t="s">
        <v>64</v>
      </c>
      <c r="B25" s="16">
        <v>42993</v>
      </c>
      <c r="C25" s="66" t="s">
        <v>280</v>
      </c>
      <c r="D25" s="78" t="s">
        <v>67</v>
      </c>
      <c r="E25" s="69">
        <v>2.1</v>
      </c>
      <c r="F25" s="298"/>
      <c r="G25" s="441"/>
      <c r="H25" s="73">
        <f t="shared" si="0"/>
        <v>0.70000000000000007</v>
      </c>
      <c r="I25" s="74">
        <f t="shared" si="1"/>
        <v>0.70000000000000007</v>
      </c>
      <c r="J25" s="68">
        <f t="shared" si="2"/>
        <v>0.70000000000000007</v>
      </c>
    </row>
    <row r="26" spans="1:17" s="99" customFormat="1">
      <c r="A26" s="20" t="s">
        <v>64</v>
      </c>
      <c r="B26" s="16">
        <v>42997</v>
      </c>
      <c r="C26" s="66" t="s">
        <v>281</v>
      </c>
      <c r="D26" s="78" t="s">
        <v>67</v>
      </c>
      <c r="E26" s="69">
        <v>10.11</v>
      </c>
      <c r="F26" s="298"/>
      <c r="G26" s="441"/>
      <c r="H26" s="73">
        <f t="shared" si="0"/>
        <v>3.3699999999999997</v>
      </c>
      <c r="I26" s="74">
        <f t="shared" si="1"/>
        <v>3.3699999999999997</v>
      </c>
      <c r="J26" s="68">
        <f t="shared" si="2"/>
        <v>3.3699999999999997</v>
      </c>
      <c r="K26" s="10"/>
    </row>
    <row r="27" spans="1:17" s="99" customFormat="1">
      <c r="A27" s="20" t="s">
        <v>64</v>
      </c>
      <c r="B27" s="265">
        <v>42999</v>
      </c>
      <c r="C27" s="66" t="s">
        <v>282</v>
      </c>
      <c r="D27" s="78" t="s">
        <v>67</v>
      </c>
      <c r="E27" s="69">
        <v>2.1</v>
      </c>
      <c r="F27" s="298"/>
      <c r="G27" s="441"/>
      <c r="H27" s="73">
        <f t="shared" si="0"/>
        <v>0.70000000000000007</v>
      </c>
      <c r="I27" s="74">
        <f t="shared" si="1"/>
        <v>0.70000000000000007</v>
      </c>
      <c r="J27" s="68">
        <f t="shared" si="2"/>
        <v>0.70000000000000007</v>
      </c>
      <c r="K27" s="10"/>
    </row>
    <row r="28" spans="1:17" s="99" customFormat="1">
      <c r="A28" s="20" t="s">
        <v>64</v>
      </c>
      <c r="B28" s="16">
        <v>42999</v>
      </c>
      <c r="C28" s="66" t="s">
        <v>283</v>
      </c>
      <c r="D28" s="78" t="s">
        <v>67</v>
      </c>
      <c r="E28" s="69">
        <v>4.71</v>
      </c>
      <c r="F28" s="298"/>
      <c r="G28" s="441"/>
      <c r="H28" s="73">
        <f t="shared" si="0"/>
        <v>1.57</v>
      </c>
      <c r="I28" s="74">
        <f t="shared" si="1"/>
        <v>1.57</v>
      </c>
      <c r="J28" s="68">
        <f t="shared" si="2"/>
        <v>1.57</v>
      </c>
      <c r="K28" s="10"/>
    </row>
    <row r="29" spans="1:17" s="99" customFormat="1">
      <c r="A29" s="20" t="s">
        <v>64</v>
      </c>
      <c r="B29" s="16">
        <v>43005</v>
      </c>
      <c r="C29" s="66" t="s">
        <v>284</v>
      </c>
      <c r="D29" s="78" t="s">
        <v>67</v>
      </c>
      <c r="E29" s="69">
        <v>18.28</v>
      </c>
      <c r="F29" s="298"/>
      <c r="G29" s="441"/>
      <c r="H29" s="73">
        <f t="shared" si="0"/>
        <v>6.0933333333333337</v>
      </c>
      <c r="I29" s="74">
        <f t="shared" si="1"/>
        <v>6.0933333333333337</v>
      </c>
      <c r="J29" s="68">
        <f t="shared" si="2"/>
        <v>6.0933333333333337</v>
      </c>
    </row>
    <row r="30" spans="1:17" s="99" customFormat="1">
      <c r="A30" s="20" t="s">
        <v>64</v>
      </c>
      <c r="B30" s="16">
        <v>43005</v>
      </c>
      <c r="C30" s="66" t="s">
        <v>285</v>
      </c>
      <c r="D30" s="78" t="s">
        <v>67</v>
      </c>
      <c r="E30" s="69">
        <v>4.33</v>
      </c>
      <c r="F30" s="298"/>
      <c r="G30" s="441"/>
      <c r="H30" s="73">
        <f t="shared" si="0"/>
        <v>1.4433333333333334</v>
      </c>
      <c r="I30" s="74">
        <f t="shared" si="1"/>
        <v>1.4433333333333334</v>
      </c>
      <c r="J30" s="68">
        <f t="shared" si="2"/>
        <v>1.4433333333333334</v>
      </c>
    </row>
    <row r="31" spans="1:17" s="99" customFormat="1">
      <c r="A31" s="20" t="s">
        <v>64</v>
      </c>
      <c r="B31" s="16">
        <v>43005</v>
      </c>
      <c r="C31" s="66" t="s">
        <v>286</v>
      </c>
      <c r="D31" s="78" t="s">
        <v>67</v>
      </c>
      <c r="E31" s="69">
        <v>73.75</v>
      </c>
      <c r="F31" s="298"/>
      <c r="G31" s="442"/>
      <c r="H31" s="73">
        <f t="shared" si="0"/>
        <v>24.583333333333332</v>
      </c>
      <c r="I31" s="74">
        <f t="shared" si="1"/>
        <v>24.583333333333332</v>
      </c>
      <c r="J31" s="68">
        <f t="shared" si="2"/>
        <v>24.583333333333332</v>
      </c>
    </row>
    <row r="32" spans="1:17" s="99" customFormat="1">
      <c r="A32" s="20" t="s">
        <v>64</v>
      </c>
      <c r="B32" s="16">
        <v>43006</v>
      </c>
      <c r="C32" s="66" t="s">
        <v>287</v>
      </c>
      <c r="D32" s="78" t="s">
        <v>67</v>
      </c>
      <c r="E32" s="69">
        <v>2.1</v>
      </c>
      <c r="F32" s="350"/>
      <c r="G32" s="442"/>
      <c r="H32" s="73">
        <f t="shared" si="0"/>
        <v>0.70000000000000007</v>
      </c>
      <c r="I32" s="74">
        <f t="shared" si="1"/>
        <v>0.70000000000000007</v>
      </c>
      <c r="J32" s="68">
        <f t="shared" si="2"/>
        <v>0.70000000000000007</v>
      </c>
    </row>
    <row r="33" spans="1:13" s="99" customFormat="1">
      <c r="A33" s="20" t="s">
        <v>64</v>
      </c>
      <c r="B33" s="16">
        <v>43006</v>
      </c>
      <c r="C33" s="66" t="s">
        <v>288</v>
      </c>
      <c r="D33" s="78" t="s">
        <v>67</v>
      </c>
      <c r="E33" s="69">
        <v>25.24</v>
      </c>
      <c r="F33" s="298"/>
      <c r="G33" s="442"/>
      <c r="H33" s="73">
        <f t="shared" si="0"/>
        <v>8.4133333333333322</v>
      </c>
      <c r="I33" s="74">
        <f t="shared" si="1"/>
        <v>8.4133333333333322</v>
      </c>
      <c r="J33" s="68">
        <f t="shared" si="2"/>
        <v>8.4133333333333322</v>
      </c>
    </row>
    <row r="34" spans="1:13" s="99" customFormat="1">
      <c r="A34" s="24" t="s">
        <v>64</v>
      </c>
      <c r="B34" s="185">
        <v>43007</v>
      </c>
      <c r="C34" s="179" t="s">
        <v>289</v>
      </c>
      <c r="D34" s="263" t="s">
        <v>67</v>
      </c>
      <c r="E34" s="70">
        <v>17.36</v>
      </c>
      <c r="F34" s="255">
        <f>SUM(E22:E34)</f>
        <v>173.95999999999998</v>
      </c>
      <c r="G34" s="442"/>
      <c r="H34" s="73">
        <f t="shared" si="0"/>
        <v>5.7866666666666662</v>
      </c>
      <c r="I34" s="74">
        <f t="shared" si="1"/>
        <v>5.7866666666666662</v>
      </c>
      <c r="J34" s="68">
        <f t="shared" si="2"/>
        <v>5.7866666666666662</v>
      </c>
    </row>
    <row r="35" spans="1:13" s="99" customFormat="1">
      <c r="A35" s="236"/>
      <c r="B35" s="237"/>
      <c r="C35" s="238"/>
      <c r="D35" s="239"/>
      <c r="E35" s="240"/>
      <c r="F35" s="276"/>
      <c r="G35"/>
      <c r="H35" s="73">
        <f t="shared" si="0"/>
        <v>0</v>
      </c>
      <c r="I35" s="74">
        <f t="shared" si="1"/>
        <v>0</v>
      </c>
      <c r="J35" s="68">
        <f t="shared" si="2"/>
        <v>0</v>
      </c>
    </row>
    <row r="36" spans="1:13" s="99" customFormat="1">
      <c r="A36" s="20"/>
      <c r="B36" s="265"/>
      <c r="C36" s="66"/>
      <c r="D36" s="78"/>
      <c r="E36" s="69"/>
      <c r="F36" s="223"/>
      <c r="G36"/>
      <c r="H36" s="73">
        <f t="shared" si="0"/>
        <v>0</v>
      </c>
      <c r="I36" s="74">
        <f t="shared" si="1"/>
        <v>0</v>
      </c>
      <c r="J36" s="68">
        <f t="shared" si="2"/>
        <v>0</v>
      </c>
    </row>
    <row r="37" spans="1:13" s="99" customFormat="1">
      <c r="A37" s="20"/>
      <c r="B37" s="265"/>
      <c r="C37" s="66"/>
      <c r="D37" s="78"/>
      <c r="E37" s="69"/>
      <c r="F37" s="254"/>
      <c r="G37"/>
      <c r="H37" s="73">
        <f t="shared" si="0"/>
        <v>0</v>
      </c>
      <c r="I37" s="74">
        <f t="shared" si="1"/>
        <v>0</v>
      </c>
      <c r="J37" s="68">
        <f t="shared" si="2"/>
        <v>0</v>
      </c>
    </row>
    <row r="38" spans="1:13" s="99" customFormat="1">
      <c r="A38" s="272"/>
      <c r="B38" s="265"/>
      <c r="C38" s="66"/>
      <c r="D38" s="78"/>
      <c r="E38" s="69"/>
      <c r="F38" s="254"/>
      <c r="G38"/>
      <c r="H38" s="73">
        <f t="shared" si="0"/>
        <v>0</v>
      </c>
      <c r="I38" s="74">
        <f t="shared" si="1"/>
        <v>0</v>
      </c>
      <c r="J38" s="68">
        <f t="shared" si="2"/>
        <v>0</v>
      </c>
    </row>
    <row r="39" spans="1:13" s="99" customFormat="1">
      <c r="A39" s="272"/>
      <c r="B39" s="265"/>
      <c r="C39" s="66"/>
      <c r="D39" s="78"/>
      <c r="E39" s="69"/>
      <c r="F39" s="254"/>
      <c r="G39"/>
      <c r="H39" s="73">
        <f t="shared" si="0"/>
        <v>0</v>
      </c>
      <c r="I39" s="74">
        <f t="shared" si="1"/>
        <v>0</v>
      </c>
      <c r="J39" s="68">
        <f t="shared" si="2"/>
        <v>0</v>
      </c>
    </row>
    <row r="40" spans="1:13" s="99" customFormat="1">
      <c r="A40" s="21"/>
      <c r="B40" s="17"/>
      <c r="C40" s="66"/>
      <c r="D40" s="78"/>
      <c r="E40" s="69"/>
      <c r="F40" s="223"/>
      <c r="G40"/>
      <c r="H40" s="73">
        <f t="shared" si="0"/>
        <v>0</v>
      </c>
      <c r="I40" s="74">
        <f t="shared" si="1"/>
        <v>0</v>
      </c>
      <c r="J40" s="68">
        <f t="shared" si="2"/>
        <v>0</v>
      </c>
    </row>
    <row r="41" spans="1:13" s="99" customFormat="1">
      <c r="A41" s="21"/>
      <c r="B41" s="17"/>
      <c r="C41" s="66"/>
      <c r="D41" s="78"/>
      <c r="E41" s="69"/>
      <c r="F41" s="223"/>
      <c r="G41"/>
      <c r="H41" s="73">
        <f t="shared" si="0"/>
        <v>0</v>
      </c>
      <c r="I41" s="74">
        <f t="shared" si="1"/>
        <v>0</v>
      </c>
      <c r="J41" s="68">
        <f t="shared" si="2"/>
        <v>0</v>
      </c>
    </row>
    <row r="42" spans="1:13" s="99" customFormat="1">
      <c r="A42" s="22"/>
      <c r="B42" s="18"/>
      <c r="C42" s="19"/>
      <c r="D42" s="11"/>
      <c r="E42" s="70"/>
      <c r="F42" s="223"/>
      <c r="G42"/>
      <c r="H42" s="75">
        <f t="shared" si="0"/>
        <v>0</v>
      </c>
      <c r="I42" s="76">
        <f t="shared" si="1"/>
        <v>0</v>
      </c>
      <c r="J42" s="77">
        <f t="shared" si="2"/>
        <v>0</v>
      </c>
    </row>
    <row r="43" spans="1:13" ht="15.75">
      <c r="H43" s="95">
        <f>SUM(H14:H42)</f>
        <v>411.37333333333328</v>
      </c>
      <c r="I43" s="95">
        <f t="shared" ref="I43:J43" si="3">SUM(I14:I42)</f>
        <v>411.37333333333328</v>
      </c>
      <c r="J43" s="95">
        <f t="shared" si="3"/>
        <v>411.37333333333328</v>
      </c>
      <c r="M43" s="3"/>
    </row>
    <row r="44" spans="1:13" ht="34.5">
      <c r="A44" s="61"/>
      <c r="B44" s="142" t="s">
        <v>73</v>
      </c>
      <c r="C44" s="143" t="s">
        <v>74</v>
      </c>
      <c r="D44" s="144" t="s">
        <v>100</v>
      </c>
    </row>
    <row r="45" spans="1:13">
      <c r="A45" s="89" t="s">
        <v>1</v>
      </c>
      <c r="B45" s="145">
        <v>613.39</v>
      </c>
      <c r="C45" s="146">
        <v>613.39</v>
      </c>
      <c r="D45" s="147">
        <v>613.39</v>
      </c>
      <c r="G45" s="89" t="s">
        <v>60</v>
      </c>
      <c r="H45" s="86">
        <f>B46</f>
        <v>552.05099999999993</v>
      </c>
      <c r="I45" s="80">
        <f>C46</f>
        <v>552.05099999999993</v>
      </c>
      <c r="J45" s="81">
        <f>D46</f>
        <v>552.05099999999993</v>
      </c>
    </row>
    <row r="46" spans="1:13">
      <c r="A46" s="92" t="s">
        <v>105</v>
      </c>
      <c r="B46" s="148">
        <f>B45*90/100</f>
        <v>552.05099999999993</v>
      </c>
      <c r="C46" s="62">
        <f>C45*90/100</f>
        <v>552.05099999999993</v>
      </c>
      <c r="D46" s="63">
        <f>D45*90/100</f>
        <v>552.05099999999993</v>
      </c>
      <c r="G46" s="90" t="s">
        <v>61</v>
      </c>
      <c r="H46" s="87">
        <f>H43</f>
        <v>411.37333333333328</v>
      </c>
      <c r="I46" s="82">
        <f>I43</f>
        <v>411.37333333333328</v>
      </c>
      <c r="J46" s="83">
        <f>J43</f>
        <v>411.37333333333328</v>
      </c>
    </row>
    <row r="47" spans="1:13">
      <c r="A47" s="93" t="s">
        <v>59</v>
      </c>
      <c r="B47" s="149">
        <f>B45*10/100</f>
        <v>61.338999999999999</v>
      </c>
      <c r="C47" s="59">
        <f t="shared" ref="C47:D47" si="4">C45*10/100</f>
        <v>61.338999999999999</v>
      </c>
      <c r="D47" s="60">
        <f t="shared" si="4"/>
        <v>61.338999999999999</v>
      </c>
      <c r="G47" s="91" t="s">
        <v>62</v>
      </c>
      <c r="H47" s="88">
        <f>H45-H46</f>
        <v>140.67766666666665</v>
      </c>
      <c r="I47" s="84">
        <f>I45-I46</f>
        <v>140.67766666666665</v>
      </c>
      <c r="J47" s="85">
        <f>J45-J46</f>
        <v>140.67766666666665</v>
      </c>
    </row>
  </sheetData>
  <mergeCells count="5">
    <mergeCell ref="C2:D2"/>
    <mergeCell ref="C3:D3"/>
    <mergeCell ref="C4:D4"/>
    <mergeCell ref="H11:J11"/>
    <mergeCell ref="H12:J12"/>
  </mergeCells>
  <pageMargins left="0.23622047244094491" right="0.15748031496062992" top="0.34" bottom="0.23622047244094491" header="0.19685039370078741" footer="0.15748031496062992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ΚΙΝΗΣΕΙΣ</vt:lpstr>
      <vt:lpstr>TRAVEL COSTS</vt:lpstr>
      <vt:lpstr>ΑΠΟΛΟΓΙΣΜΟΣ</vt:lpstr>
      <vt:lpstr>3-4 2017</vt:lpstr>
      <vt:lpstr>5 2017</vt:lpstr>
      <vt:lpstr>6 2017</vt:lpstr>
      <vt:lpstr>7 2017</vt:lpstr>
      <vt:lpstr>8 2017</vt:lpstr>
      <vt:lpstr>9 2017</vt:lpstr>
      <vt:lpstr>10 2017</vt:lpstr>
      <vt:lpstr>11 2017</vt:lpstr>
      <vt:lpstr>12 2017</vt:lpstr>
      <vt:lpstr>1 2018</vt:lpstr>
      <vt:lpstr>2 2018</vt:lpstr>
      <vt:lpstr>3 2018</vt:lpstr>
      <vt:lpstr>4 2018</vt:lpstr>
      <vt:lpstr>5 2018</vt:lpstr>
      <vt:lpstr>P.M SARA VANACORE</vt:lpstr>
      <vt:lpstr>P.M CYNTHIA HERNANDEZ</vt:lpstr>
      <vt:lpstr>P.M SEVERI SILIUS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IOANNA PAPASTAMOU</dc:creator>
  <cp:lastModifiedBy>XFORCE</cp:lastModifiedBy>
  <cp:lastPrinted>2018-06-28T09:02:02Z</cp:lastPrinted>
  <dcterms:created xsi:type="dcterms:W3CDTF">2014-09-19T14:51:05Z</dcterms:created>
  <dcterms:modified xsi:type="dcterms:W3CDTF">2018-11-19T09:51:36Z</dcterms:modified>
</cp:coreProperties>
</file>